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5445" tabRatio="931" activeTab="8"/>
  </bookViews>
  <sheets>
    <sheet name="Teilnehmer" sheetId="1" r:id="rId1"/>
    <sheet name="Startliste Sprint" sheetId="4" r:id="rId2"/>
    <sheet name="Ergebnis Sprint" sheetId="5" r:id="rId3"/>
    <sheet name="Ergebnis H2H" sheetId="8" r:id="rId4"/>
    <sheet name="Startliste Slalom" sheetId="6" r:id="rId5"/>
    <sheet name="Ergebnis Slalom" sheetId="7" r:id="rId6"/>
    <sheet name="Startliste Abfahrt" sheetId="9" r:id="rId7"/>
    <sheet name="Ergebnis Abfahrt" sheetId="11" r:id="rId8"/>
    <sheet name="Gesamtergebnis" sheetId="12" r:id="rId9"/>
  </sheets>
  <definedNames>
    <definedName name="_xlnm._FilterDatabase" localSheetId="3" hidden="1">'Ergebnis H2H'!$A$9:$D$9</definedName>
    <definedName name="_xlnm._FilterDatabase" localSheetId="5" hidden="1">'Ergebnis Slalom'!$A$9:$V$9</definedName>
    <definedName name="_xlnm._FilterDatabase" localSheetId="2" hidden="1">'Ergebnis Sprint'!$A$9:$E$9</definedName>
    <definedName name="_xlnm._FilterDatabase" localSheetId="8" hidden="1">Gesamtergebnis!$A$9:$G$9</definedName>
    <definedName name="_xlnm.Print_Area" localSheetId="0">Teilnehmer!$A$1:$E$56</definedName>
    <definedName name="_xlnm.Print_Titles" localSheetId="7">'Ergebnis Abfahrt'!$1:$9</definedName>
    <definedName name="_xlnm.Print_Titles" localSheetId="3">'Ergebnis H2H'!$1:$9</definedName>
    <definedName name="_xlnm.Print_Titles" localSheetId="5">'Ergebnis Slalom'!$1:$9</definedName>
    <definedName name="_xlnm.Print_Titles" localSheetId="2">'Ergebnis Sprint'!$1:$9</definedName>
    <definedName name="_xlnm.Print_Titles" localSheetId="8">Gesamtergebnis!$1:$9</definedName>
    <definedName name="_xlnm.Print_Titles" localSheetId="6">'Startliste Abfahrt'!$1:$9</definedName>
    <definedName name="_xlnm.Print_Titles" localSheetId="4">'Startliste Slalom'!$1:$9</definedName>
    <definedName name="_xlnm.Print_Titles" localSheetId="1">'Startliste Sprint'!$1:$9</definedName>
    <definedName name="_xlnm.Print_Titles" localSheetId="0">Teilnehmer!$1:$9</definedName>
  </definedNames>
  <calcPr calcId="145621"/>
</workbook>
</file>

<file path=xl/calcChain.xml><?xml version="1.0" encoding="utf-8"?>
<calcChain xmlns="http://schemas.openxmlformats.org/spreadsheetml/2006/main">
  <c r="E16" i="11" l="1"/>
  <c r="E15" i="11"/>
  <c r="E13" i="11"/>
  <c r="E14" i="11"/>
  <c r="E11" i="11"/>
  <c r="E10" i="11"/>
  <c r="E17" i="11"/>
  <c r="V22" i="7"/>
  <c r="V20" i="7"/>
  <c r="V18" i="7"/>
  <c r="V16" i="7"/>
  <c r="V12" i="7"/>
  <c r="V10" i="7"/>
  <c r="V24" i="7"/>
  <c r="D18" i="8"/>
  <c r="D17" i="8"/>
  <c r="D16" i="8"/>
  <c r="D15" i="8"/>
  <c r="D14" i="8"/>
  <c r="D13" i="8"/>
  <c r="D12" i="8"/>
  <c r="B12" i="12"/>
  <c r="G13" i="12"/>
  <c r="G10" i="12"/>
  <c r="G14" i="12"/>
  <c r="G15" i="12"/>
  <c r="G16" i="12"/>
  <c r="G17" i="12"/>
  <c r="G11" i="12"/>
  <c r="B11" i="12"/>
  <c r="B17" i="12"/>
  <c r="B16" i="12"/>
  <c r="B15" i="12"/>
  <c r="B14" i="12"/>
  <c r="B10" i="12"/>
  <c r="B13" i="12"/>
  <c r="B17" i="11"/>
  <c r="B16" i="11"/>
  <c r="B15" i="11"/>
  <c r="B14" i="11"/>
  <c r="B13" i="11"/>
  <c r="B12" i="11"/>
  <c r="B11" i="11"/>
  <c r="B10" i="11"/>
  <c r="C28" i="9"/>
  <c r="C26" i="9"/>
  <c r="C24" i="9"/>
  <c r="C22" i="9"/>
  <c r="C20" i="9"/>
  <c r="C18" i="9"/>
  <c r="C16" i="9"/>
  <c r="C14" i="9"/>
  <c r="C12" i="9"/>
  <c r="C10" i="9"/>
  <c r="B11" i="8"/>
  <c r="B17" i="8"/>
  <c r="B18" i="8"/>
  <c r="B16" i="8"/>
  <c r="B15" i="8"/>
  <c r="B12" i="8"/>
  <c r="B14" i="8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B24" i="7"/>
  <c r="B22" i="7"/>
  <c r="B20" i="7"/>
  <c r="B18" i="7"/>
  <c r="B16" i="7"/>
  <c r="B14" i="7"/>
  <c r="B12" i="7"/>
  <c r="B10" i="7"/>
  <c r="B24" i="6"/>
  <c r="B22" i="6"/>
  <c r="B20" i="6"/>
  <c r="B18" i="6"/>
  <c r="B16" i="6"/>
  <c r="B14" i="6"/>
  <c r="B12" i="6"/>
  <c r="B10" i="6"/>
  <c r="B11" i="5"/>
  <c r="B17" i="5"/>
  <c r="B18" i="5"/>
  <c r="B16" i="5"/>
  <c r="B15" i="5"/>
  <c r="B12" i="5"/>
  <c r="B13" i="5"/>
  <c r="B24" i="4"/>
  <c r="B22" i="4"/>
  <c r="B20" i="4"/>
  <c r="B18" i="4"/>
  <c r="B16" i="4"/>
  <c r="B14" i="4"/>
  <c r="B12" i="4"/>
  <c r="B10" i="4"/>
  <c r="G12" i="12"/>
</calcChain>
</file>

<file path=xl/sharedStrings.xml><?xml version="1.0" encoding="utf-8"?>
<sst xmlns="http://schemas.openxmlformats.org/spreadsheetml/2006/main" count="201" uniqueCount="104">
  <si>
    <t>Deutsche Meisterschaft 2012</t>
  </si>
  <si>
    <t>Eurocup 2012 Augsburg</t>
  </si>
  <si>
    <t>Team</t>
  </si>
  <si>
    <t>Paddler</t>
  </si>
  <si>
    <t>Startnr.</t>
  </si>
  <si>
    <t>Pos.</t>
  </si>
  <si>
    <t>HL</t>
  </si>
  <si>
    <t>HR</t>
  </si>
  <si>
    <t>VL</t>
  </si>
  <si>
    <t>VR</t>
  </si>
  <si>
    <t>Zeit</t>
  </si>
  <si>
    <t>Platz</t>
  </si>
  <si>
    <r>
      <t xml:space="preserve">Ergebnis  </t>
    </r>
    <r>
      <rPr>
        <b/>
        <sz val="36"/>
        <color indexed="10"/>
        <rFont val="Calibri"/>
        <family val="2"/>
      </rPr>
      <t>Sprint</t>
    </r>
    <r>
      <rPr>
        <b/>
        <sz val="36"/>
        <color indexed="8"/>
        <rFont val="Calibri"/>
        <family val="2"/>
      </rPr>
      <t xml:space="preserve">  Herren</t>
    </r>
  </si>
  <si>
    <r>
      <t xml:space="preserve">Startliste  </t>
    </r>
    <r>
      <rPr>
        <b/>
        <sz val="36"/>
        <color indexed="10"/>
        <rFont val="Calibri"/>
        <family val="2"/>
      </rPr>
      <t>Sprint</t>
    </r>
    <r>
      <rPr>
        <b/>
        <sz val="36"/>
        <color indexed="8"/>
        <rFont val="Calibri"/>
        <family val="2"/>
      </rPr>
      <t xml:space="preserve">  Herren</t>
    </r>
  </si>
  <si>
    <r>
      <t xml:space="preserve">Startliste  </t>
    </r>
    <r>
      <rPr>
        <b/>
        <sz val="36"/>
        <color indexed="10"/>
        <rFont val="Calibri"/>
        <family val="2"/>
      </rPr>
      <t xml:space="preserve">Slalom  </t>
    </r>
    <r>
      <rPr>
        <b/>
        <sz val="36"/>
        <color indexed="8"/>
        <rFont val="Calibri"/>
        <family val="2"/>
      </rPr>
      <t>Herren</t>
    </r>
  </si>
  <si>
    <t>Lauf</t>
  </si>
  <si>
    <t>1.</t>
  </si>
  <si>
    <t>2.</t>
  </si>
  <si>
    <t>Tor 1</t>
  </si>
  <si>
    <t>Tor 2</t>
  </si>
  <si>
    <t>Tor 3</t>
  </si>
  <si>
    <t>Tor 4</t>
  </si>
  <si>
    <t>Tor 5</t>
  </si>
  <si>
    <t>Tor 6</t>
  </si>
  <si>
    <t>Tor 7</t>
  </si>
  <si>
    <t>Tor 8</t>
  </si>
  <si>
    <t>Tor 9</t>
  </si>
  <si>
    <t>Tor 10</t>
  </si>
  <si>
    <t>Tor 11</t>
  </si>
  <si>
    <t>Tor 12</t>
  </si>
  <si>
    <t>Tor 13</t>
  </si>
  <si>
    <t>Tor 14</t>
  </si>
  <si>
    <t>Lauf gesamt</t>
  </si>
  <si>
    <t>Bester Lauf</t>
  </si>
  <si>
    <r>
      <t xml:space="preserve">Ergebnis  </t>
    </r>
    <r>
      <rPr>
        <b/>
        <sz val="36"/>
        <color indexed="10"/>
        <rFont val="Calibri"/>
        <family val="2"/>
      </rPr>
      <t xml:space="preserve">Slalom  </t>
    </r>
    <r>
      <rPr>
        <b/>
        <sz val="36"/>
        <color indexed="8"/>
        <rFont val="Calibri"/>
        <family val="2"/>
      </rPr>
      <t>Herren</t>
    </r>
  </si>
  <si>
    <t>Punkte</t>
  </si>
  <si>
    <r>
      <t xml:space="preserve">Ergebnis  </t>
    </r>
    <r>
      <rPr>
        <b/>
        <sz val="36"/>
        <color indexed="10"/>
        <rFont val="Calibri"/>
        <family val="2"/>
      </rPr>
      <t>Head to Head</t>
    </r>
    <r>
      <rPr>
        <b/>
        <sz val="36"/>
        <color indexed="8"/>
        <rFont val="Calibri"/>
        <family val="2"/>
      </rPr>
      <t xml:space="preserve">  Herren</t>
    </r>
  </si>
  <si>
    <r>
      <t xml:space="preserve">Startliste  </t>
    </r>
    <r>
      <rPr>
        <b/>
        <sz val="36"/>
        <color indexed="10"/>
        <rFont val="Calibri"/>
        <family val="2"/>
      </rPr>
      <t xml:space="preserve">Abfahrtsrennen  </t>
    </r>
    <r>
      <rPr>
        <b/>
        <sz val="36"/>
        <color indexed="8"/>
        <rFont val="Calibri"/>
        <family val="2"/>
      </rPr>
      <t>Herren</t>
    </r>
  </si>
  <si>
    <t>Heat</t>
  </si>
  <si>
    <r>
      <t xml:space="preserve">Ergebnis  </t>
    </r>
    <r>
      <rPr>
        <b/>
        <sz val="36"/>
        <color indexed="10"/>
        <rFont val="Calibri"/>
        <family val="2"/>
      </rPr>
      <t>Abfahrtsrennen</t>
    </r>
    <r>
      <rPr>
        <b/>
        <sz val="36"/>
        <color indexed="8"/>
        <rFont val="Calibri"/>
        <family val="2"/>
      </rPr>
      <t xml:space="preserve">  Herren</t>
    </r>
  </si>
  <si>
    <t>Sprint</t>
  </si>
  <si>
    <t>H2H</t>
  </si>
  <si>
    <t>Slalom</t>
  </si>
  <si>
    <t>Abfahrt</t>
  </si>
  <si>
    <t>Gesamt</t>
  </si>
  <si>
    <r>
      <rPr>
        <b/>
        <sz val="36"/>
        <color indexed="10"/>
        <rFont val="Calibri"/>
        <family val="2"/>
      </rPr>
      <t>Gesamtergebnis</t>
    </r>
    <r>
      <rPr>
        <b/>
        <sz val="36"/>
        <color indexed="8"/>
        <rFont val="Calibri"/>
        <family val="2"/>
      </rPr>
      <t xml:space="preserve">  Herren</t>
    </r>
  </si>
  <si>
    <r>
      <rPr>
        <b/>
        <sz val="36"/>
        <color indexed="10"/>
        <rFont val="Calibri"/>
        <family val="2"/>
      </rPr>
      <t>Teilnehmer</t>
    </r>
    <r>
      <rPr>
        <b/>
        <sz val="36"/>
        <color indexed="8"/>
        <rFont val="Calibri"/>
        <family val="2"/>
      </rPr>
      <t xml:space="preserve">  Herren</t>
    </r>
  </si>
  <si>
    <t>Wildwaterschool DWD - NED</t>
  </si>
  <si>
    <t>KSA &amp; RTA 3 - GER</t>
  </si>
  <si>
    <t>KSA &amp; RTA 2 - GER</t>
  </si>
  <si>
    <t>Volmolen Energy Team - NED</t>
  </si>
  <si>
    <t>Nicki und die starken Männer AKV - GER</t>
  </si>
  <si>
    <t>KSA &amp; RTA 1 - GER</t>
  </si>
  <si>
    <t>Sebastian Schüssler</t>
  </si>
  <si>
    <t>Max Remmele</t>
  </si>
  <si>
    <t>Fabian Bär</t>
  </si>
  <si>
    <t>Ludwig Wöhrl</t>
  </si>
  <si>
    <t>Toine Derksen</t>
  </si>
  <si>
    <t>Pieter Beckers</t>
  </si>
  <si>
    <t>Marten Groenewald</t>
  </si>
  <si>
    <t>Jelmer Broekstra</t>
  </si>
  <si>
    <t>Robert Dorner</t>
  </si>
  <si>
    <t>Christian Hafner</t>
  </si>
  <si>
    <t>Michael Steinherr</t>
  </si>
  <si>
    <t>Jochen Knorz</t>
  </si>
  <si>
    <t>Florian Breuer</t>
  </si>
  <si>
    <t>Noah Brauneis</t>
  </si>
  <si>
    <t>Niklas Brauneis</t>
  </si>
  <si>
    <t>Thomas Strauß</t>
  </si>
  <si>
    <t>Jeroen Keeris</t>
  </si>
  <si>
    <t>Peter Ohmayer</t>
  </si>
  <si>
    <t>Samuel Hegge</t>
  </si>
  <si>
    <t>Leo Bolg Hummel</t>
  </si>
  <si>
    <t>Siggi Hummel</t>
  </si>
  <si>
    <t>Rick Huider</t>
  </si>
  <si>
    <t>Bas Verhagen</t>
  </si>
  <si>
    <t>Berwout Leyds</t>
  </si>
  <si>
    <t>Martijn van Tuijl</t>
  </si>
  <si>
    <t>Frans Lakerveld</t>
  </si>
  <si>
    <t>Merlin Holzapfel</t>
  </si>
  <si>
    <t>Gabriel Holzapfel</t>
  </si>
  <si>
    <t>René Mühlmann</t>
  </si>
  <si>
    <t>Sideris Tasiadis</t>
  </si>
  <si>
    <t>Peter Micheler</t>
  </si>
  <si>
    <t>JustForFun AKV - GER</t>
  </si>
  <si>
    <t>Marwin Hillenbrand</t>
  </si>
  <si>
    <t>Tristan Wiedemann</t>
  </si>
  <si>
    <t>Gabriel Müller</t>
  </si>
  <si>
    <t>Felix Rumesz</t>
  </si>
  <si>
    <t>Leo Anzinger</t>
  </si>
  <si>
    <t>E</t>
  </si>
  <si>
    <t>Thomas Funke</t>
  </si>
  <si>
    <t>AKV Rafting Augsburg 1 die Rooobäärts - GER</t>
  </si>
  <si>
    <t>Bezahlt</t>
  </si>
  <si>
    <t>X</t>
  </si>
  <si>
    <t>offen</t>
  </si>
  <si>
    <t>20,36,12</t>
  </si>
  <si>
    <t>20,56,13</t>
  </si>
  <si>
    <t>20,21,15</t>
  </si>
  <si>
    <t>21,72,83</t>
  </si>
  <si>
    <t>21,05,88</t>
  </si>
  <si>
    <t>23,93,78</t>
  </si>
  <si>
    <t>29,65,33</t>
  </si>
  <si>
    <t>20,30,60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</si>
</sst>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b/>
      <sz val="20"/>
      <color indexed="8"/>
      <name val="Calibri"/>
      <family val="2"/>
    </font>
    <font>
      <b/>
      <sz val="26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36"/>
      <color indexed="10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2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9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view="pageBreakPreview" topLeftCell="A16" zoomScale="60" zoomScaleNormal="70" workbookViewId="0">
      <selection activeCell="C28" sqref="C28"/>
    </sheetView>
  </sheetViews>
  <sheetFormatPr baseColWidth="10" defaultRowHeight="15" x14ac:dyDescent="0.25"/>
  <cols>
    <col min="1" max="1" width="16.42578125" style="1" customWidth="1"/>
    <col min="2" max="2" width="53.85546875" customWidth="1"/>
    <col min="3" max="3" width="9.42578125" style="1" customWidth="1"/>
    <col min="4" max="4" width="24.42578125" bestFit="1" customWidth="1"/>
    <col min="5" max="5" width="11.42578125" style="47"/>
  </cols>
  <sheetData>
    <row r="1" spans="1:5" ht="46.5" x14ac:dyDescent="0.7">
      <c r="A1" s="59" t="s">
        <v>46</v>
      </c>
      <c r="B1" s="59"/>
      <c r="C1" s="59"/>
      <c r="D1" s="59"/>
    </row>
    <row r="3" spans="1:5" ht="33.75" x14ac:dyDescent="0.5">
      <c r="A3" s="60" t="s">
        <v>0</v>
      </c>
      <c r="B3" s="60"/>
      <c r="C3" s="60"/>
      <c r="D3" s="60"/>
    </row>
    <row r="4" spans="1:5" ht="4.5" customHeight="1" x14ac:dyDescent="0.5">
      <c r="A4" s="22"/>
      <c r="B4" s="8"/>
      <c r="C4" s="22"/>
      <c r="D4" s="8"/>
    </row>
    <row r="5" spans="1:5" ht="33.75" x14ac:dyDescent="0.5">
      <c r="A5" s="60" t="s">
        <v>1</v>
      </c>
      <c r="B5" s="60"/>
      <c r="C5" s="60"/>
      <c r="D5" s="60"/>
    </row>
    <row r="8" spans="1:5" ht="26.25" x14ac:dyDescent="0.4">
      <c r="A8" s="23" t="s">
        <v>4</v>
      </c>
      <c r="B8" s="9" t="s">
        <v>2</v>
      </c>
      <c r="C8" s="23" t="s">
        <v>5</v>
      </c>
      <c r="D8" s="9" t="s">
        <v>3</v>
      </c>
      <c r="E8" s="46" t="s">
        <v>93</v>
      </c>
    </row>
    <row r="9" spans="1:5" ht="11.25" customHeight="1" x14ac:dyDescent="0.4">
      <c r="A9" s="4"/>
      <c r="B9" s="3"/>
      <c r="C9" s="4"/>
      <c r="D9" s="3"/>
    </row>
    <row r="10" spans="1:5" s="6" customFormat="1" ht="21" x14ac:dyDescent="0.35">
      <c r="A10" s="11">
        <v>111</v>
      </c>
      <c r="B10" s="10" t="s">
        <v>47</v>
      </c>
      <c r="C10" s="5" t="s">
        <v>8</v>
      </c>
      <c r="D10" s="6" t="s">
        <v>57</v>
      </c>
      <c r="E10" s="49" t="s">
        <v>94</v>
      </c>
    </row>
    <row r="11" spans="1:5" s="6" customFormat="1" ht="21" x14ac:dyDescent="0.35">
      <c r="A11" s="5"/>
      <c r="B11" s="7"/>
      <c r="C11" s="5" t="s">
        <v>9</v>
      </c>
      <c r="D11" s="6" t="s">
        <v>74</v>
      </c>
      <c r="E11" s="11"/>
    </row>
    <row r="12" spans="1:5" s="6" customFormat="1" ht="18.75" x14ac:dyDescent="0.3">
      <c r="A12" s="5"/>
      <c r="C12" s="5" t="s">
        <v>6</v>
      </c>
      <c r="D12" s="6" t="s">
        <v>59</v>
      </c>
      <c r="E12" s="11"/>
    </row>
    <row r="13" spans="1:5" s="6" customFormat="1" ht="21" x14ac:dyDescent="0.35">
      <c r="A13" s="5"/>
      <c r="B13" s="7"/>
      <c r="C13" s="5" t="s">
        <v>7</v>
      </c>
      <c r="D13" s="6" t="s">
        <v>60</v>
      </c>
      <c r="E13" s="11"/>
    </row>
    <row r="14" spans="1:5" s="6" customFormat="1" ht="21" x14ac:dyDescent="0.35">
      <c r="A14" s="5"/>
      <c r="B14" s="7"/>
      <c r="C14" s="5" t="s">
        <v>90</v>
      </c>
      <c r="D14" s="6" t="s">
        <v>58</v>
      </c>
      <c r="E14" s="11"/>
    </row>
    <row r="15" spans="1:5" s="6" customFormat="1" ht="8.1" customHeight="1" x14ac:dyDescent="0.35">
      <c r="A15" s="5"/>
      <c r="B15" s="7"/>
      <c r="C15" s="5"/>
      <c r="E15" s="11"/>
    </row>
    <row r="16" spans="1:5" s="6" customFormat="1" ht="21" x14ac:dyDescent="0.35">
      <c r="A16" s="11">
        <v>112</v>
      </c>
      <c r="B16" s="10" t="s">
        <v>48</v>
      </c>
      <c r="C16" s="5" t="s">
        <v>8</v>
      </c>
      <c r="D16" s="6" t="s">
        <v>70</v>
      </c>
      <c r="E16" s="48" t="s">
        <v>95</v>
      </c>
    </row>
    <row r="17" spans="1:5" s="6" customFormat="1" ht="21" x14ac:dyDescent="0.35">
      <c r="A17" s="5"/>
      <c r="B17" s="7"/>
      <c r="C17" s="5" t="s">
        <v>9</v>
      </c>
      <c r="D17" s="6" t="s">
        <v>71</v>
      </c>
      <c r="E17" s="11"/>
    </row>
    <row r="18" spans="1:5" s="6" customFormat="1" ht="21" x14ac:dyDescent="0.35">
      <c r="A18" s="5"/>
      <c r="B18" s="7"/>
      <c r="C18" s="5" t="s">
        <v>6</v>
      </c>
      <c r="D18" s="6" t="s">
        <v>72</v>
      </c>
      <c r="E18" s="11"/>
    </row>
    <row r="19" spans="1:5" s="6" customFormat="1" ht="21" x14ac:dyDescent="0.35">
      <c r="A19" s="5"/>
      <c r="B19" s="7"/>
      <c r="C19" s="5" t="s">
        <v>7</v>
      </c>
      <c r="D19" s="6" t="s">
        <v>73</v>
      </c>
      <c r="E19" s="11"/>
    </row>
    <row r="20" spans="1:5" s="6" customFormat="1" ht="21" x14ac:dyDescent="0.35">
      <c r="A20" s="5"/>
      <c r="B20" s="7"/>
      <c r="C20" s="5" t="s">
        <v>90</v>
      </c>
      <c r="E20" s="11"/>
    </row>
    <row r="21" spans="1:5" s="6" customFormat="1" ht="8.1" customHeight="1" x14ac:dyDescent="0.35">
      <c r="A21" s="5"/>
      <c r="B21" s="7"/>
      <c r="C21" s="5"/>
      <c r="E21" s="11"/>
    </row>
    <row r="22" spans="1:5" s="6" customFormat="1" ht="21" x14ac:dyDescent="0.35">
      <c r="A22" s="11">
        <v>113</v>
      </c>
      <c r="B22" s="10" t="s">
        <v>49</v>
      </c>
      <c r="C22" s="5" t="s">
        <v>8</v>
      </c>
      <c r="D22" s="6" t="s">
        <v>79</v>
      </c>
      <c r="E22" s="48" t="s">
        <v>95</v>
      </c>
    </row>
    <row r="23" spans="1:5" s="6" customFormat="1" ht="21" x14ac:dyDescent="0.35">
      <c r="A23" s="5"/>
      <c r="B23" s="7"/>
      <c r="C23" s="5" t="s">
        <v>9</v>
      </c>
      <c r="D23" s="6" t="s">
        <v>80</v>
      </c>
      <c r="E23" s="11"/>
    </row>
    <row r="24" spans="1:5" s="6" customFormat="1" ht="21" x14ac:dyDescent="0.35">
      <c r="A24" s="5"/>
      <c r="B24" s="7"/>
      <c r="C24" s="5" t="s">
        <v>6</v>
      </c>
      <c r="D24" s="6" t="s">
        <v>81</v>
      </c>
      <c r="E24" s="11"/>
    </row>
    <row r="25" spans="1:5" s="6" customFormat="1" ht="21" x14ac:dyDescent="0.35">
      <c r="A25" s="5"/>
      <c r="B25" s="7"/>
      <c r="C25" s="5" t="s">
        <v>7</v>
      </c>
      <c r="D25" s="6" t="s">
        <v>82</v>
      </c>
      <c r="E25" s="11"/>
    </row>
    <row r="26" spans="1:5" s="6" customFormat="1" ht="21" x14ac:dyDescent="0.35">
      <c r="A26" s="5"/>
      <c r="B26" s="7"/>
      <c r="C26" s="5" t="s">
        <v>90</v>
      </c>
      <c r="D26" s="6" t="s">
        <v>83</v>
      </c>
      <c r="E26" s="11"/>
    </row>
    <row r="27" spans="1:5" s="6" customFormat="1" ht="8.1" customHeight="1" x14ac:dyDescent="0.3">
      <c r="A27" s="5"/>
      <c r="C27" s="5"/>
      <c r="E27" s="11"/>
    </row>
    <row r="28" spans="1:5" ht="21" x14ac:dyDescent="0.35">
      <c r="A28" s="11">
        <v>114</v>
      </c>
      <c r="B28" s="10" t="s">
        <v>92</v>
      </c>
      <c r="C28" s="5" t="s">
        <v>8</v>
      </c>
      <c r="D28" s="6" t="s">
        <v>61</v>
      </c>
      <c r="E28" s="49" t="s">
        <v>94</v>
      </c>
    </row>
    <row r="29" spans="1:5" ht="21" x14ac:dyDescent="0.35">
      <c r="A29" s="5"/>
      <c r="B29" s="7"/>
      <c r="C29" s="5" t="s">
        <v>9</v>
      </c>
      <c r="D29" s="6" t="s">
        <v>62</v>
      </c>
    </row>
    <row r="30" spans="1:5" ht="21" x14ac:dyDescent="0.35">
      <c r="A30" s="5"/>
      <c r="B30" s="7"/>
      <c r="C30" s="5" t="s">
        <v>6</v>
      </c>
      <c r="D30" s="6" t="s">
        <v>63</v>
      </c>
    </row>
    <row r="31" spans="1:5" ht="21" x14ac:dyDescent="0.35">
      <c r="A31" s="5"/>
      <c r="B31" s="7"/>
      <c r="C31" s="5" t="s">
        <v>7</v>
      </c>
      <c r="D31" s="6" t="s">
        <v>64</v>
      </c>
    </row>
    <row r="32" spans="1:5" ht="21" x14ac:dyDescent="0.35">
      <c r="A32" s="5"/>
      <c r="B32" s="7"/>
      <c r="C32" s="5" t="s">
        <v>90</v>
      </c>
      <c r="D32" s="6" t="s">
        <v>91</v>
      </c>
    </row>
    <row r="33" spans="1:5" ht="8.1" customHeight="1" x14ac:dyDescent="0.3">
      <c r="A33" s="5"/>
      <c r="B33" s="6"/>
      <c r="C33" s="5"/>
      <c r="D33" s="6"/>
    </row>
    <row r="34" spans="1:5" ht="21" x14ac:dyDescent="0.35">
      <c r="A34" s="11">
        <v>115</v>
      </c>
      <c r="B34" s="10" t="s">
        <v>50</v>
      </c>
      <c r="C34" s="5" t="s">
        <v>8</v>
      </c>
      <c r="D34" s="6" t="s">
        <v>69</v>
      </c>
      <c r="E34" s="49" t="s">
        <v>94</v>
      </c>
    </row>
    <row r="35" spans="1:5" ht="21" x14ac:dyDescent="0.35">
      <c r="A35" s="5"/>
      <c r="B35" s="7"/>
      <c r="C35" s="5" t="s">
        <v>9</v>
      </c>
      <c r="D35" s="6" t="s">
        <v>75</v>
      </c>
    </row>
    <row r="36" spans="1:5" ht="21" x14ac:dyDescent="0.35">
      <c r="A36" s="5"/>
      <c r="B36" s="7"/>
      <c r="C36" s="5" t="s">
        <v>6</v>
      </c>
      <c r="D36" s="6" t="s">
        <v>76</v>
      </c>
    </row>
    <row r="37" spans="1:5" ht="21" x14ac:dyDescent="0.35">
      <c r="A37" s="5"/>
      <c r="B37" s="7"/>
      <c r="C37" s="5" t="s">
        <v>7</v>
      </c>
      <c r="D37" s="6" t="s">
        <v>77</v>
      </c>
    </row>
    <row r="38" spans="1:5" ht="21" x14ac:dyDescent="0.35">
      <c r="A38" s="5"/>
      <c r="B38" s="7"/>
      <c r="C38" s="5" t="s">
        <v>90</v>
      </c>
      <c r="D38" s="6" t="s">
        <v>78</v>
      </c>
    </row>
    <row r="39" spans="1:5" ht="8.1" customHeight="1" x14ac:dyDescent="0.3">
      <c r="A39" s="5"/>
      <c r="B39" s="6"/>
      <c r="C39" s="5"/>
      <c r="D39" s="6"/>
    </row>
    <row r="40" spans="1:5" ht="21" x14ac:dyDescent="0.35">
      <c r="A40" s="11">
        <v>116</v>
      </c>
      <c r="B40" s="10" t="s">
        <v>84</v>
      </c>
      <c r="C40" s="5" t="s">
        <v>8</v>
      </c>
      <c r="D40" s="6" t="s">
        <v>85</v>
      </c>
      <c r="E40" s="49" t="s">
        <v>94</v>
      </c>
    </row>
    <row r="41" spans="1:5" ht="21" x14ac:dyDescent="0.35">
      <c r="A41" s="5"/>
      <c r="B41" s="7"/>
      <c r="C41" s="5" t="s">
        <v>9</v>
      </c>
      <c r="D41" s="6" t="s">
        <v>86</v>
      </c>
    </row>
    <row r="42" spans="1:5" ht="21" x14ac:dyDescent="0.35">
      <c r="A42" s="5"/>
      <c r="B42" s="7"/>
      <c r="C42" s="5" t="s">
        <v>6</v>
      </c>
      <c r="D42" s="6" t="s">
        <v>87</v>
      </c>
    </row>
    <row r="43" spans="1:5" ht="21" x14ac:dyDescent="0.35">
      <c r="A43" s="5"/>
      <c r="B43" s="7"/>
      <c r="C43" s="5" t="s">
        <v>7</v>
      </c>
      <c r="D43" s="6" t="s">
        <v>88</v>
      </c>
    </row>
    <row r="44" spans="1:5" ht="21" x14ac:dyDescent="0.35">
      <c r="A44" s="5"/>
      <c r="B44" s="7"/>
      <c r="C44" s="5" t="s">
        <v>90</v>
      </c>
      <c r="D44" s="6"/>
    </row>
    <row r="45" spans="1:5" ht="8.1" customHeight="1" x14ac:dyDescent="0.3">
      <c r="A45" s="5"/>
      <c r="B45" s="6"/>
      <c r="C45" s="5"/>
      <c r="D45" s="6"/>
    </row>
    <row r="46" spans="1:5" ht="21" x14ac:dyDescent="0.35">
      <c r="A46" s="11">
        <v>117</v>
      </c>
      <c r="B46" s="10" t="s">
        <v>51</v>
      </c>
      <c r="C46" s="5" t="s">
        <v>8</v>
      </c>
      <c r="D46" s="6" t="s">
        <v>65</v>
      </c>
      <c r="E46" s="50" t="s">
        <v>95</v>
      </c>
    </row>
    <row r="47" spans="1:5" ht="21" x14ac:dyDescent="0.35">
      <c r="A47" s="5"/>
      <c r="B47" s="7"/>
      <c r="C47" s="5" t="s">
        <v>9</v>
      </c>
      <c r="D47" s="6" t="s">
        <v>66</v>
      </c>
    </row>
    <row r="48" spans="1:5" ht="21" x14ac:dyDescent="0.35">
      <c r="A48" s="5"/>
      <c r="B48" s="7"/>
      <c r="C48" s="5" t="s">
        <v>6</v>
      </c>
      <c r="D48" s="6" t="s">
        <v>67</v>
      </c>
    </row>
    <row r="49" spans="1:5" ht="21" x14ac:dyDescent="0.35">
      <c r="A49" s="5"/>
      <c r="B49" s="7"/>
      <c r="C49" s="5" t="s">
        <v>7</v>
      </c>
      <c r="D49" s="6" t="s">
        <v>68</v>
      </c>
    </row>
    <row r="50" spans="1:5" ht="21" x14ac:dyDescent="0.35">
      <c r="A50" s="5"/>
      <c r="B50" s="7"/>
      <c r="C50" s="5" t="s">
        <v>90</v>
      </c>
      <c r="D50" s="6"/>
    </row>
    <row r="51" spans="1:5" ht="8.1" customHeight="1" x14ac:dyDescent="0.25"/>
    <row r="52" spans="1:5" ht="21" x14ac:dyDescent="0.35">
      <c r="A52" s="11">
        <v>118</v>
      </c>
      <c r="B52" s="10" t="s">
        <v>52</v>
      </c>
      <c r="C52" s="5" t="s">
        <v>8</v>
      </c>
      <c r="D52" s="6" t="s">
        <v>53</v>
      </c>
      <c r="E52" s="50" t="s">
        <v>95</v>
      </c>
    </row>
    <row r="53" spans="1:5" ht="21" x14ac:dyDescent="0.35">
      <c r="A53" s="5"/>
      <c r="B53" s="7"/>
      <c r="C53" s="5" t="s">
        <v>9</v>
      </c>
      <c r="D53" s="6" t="s">
        <v>54</v>
      </c>
    </row>
    <row r="54" spans="1:5" ht="21" x14ac:dyDescent="0.35">
      <c r="A54" s="5"/>
      <c r="B54" s="7"/>
      <c r="C54" s="5" t="s">
        <v>6</v>
      </c>
      <c r="D54" s="6" t="s">
        <v>55</v>
      </c>
    </row>
    <row r="55" spans="1:5" ht="21" x14ac:dyDescent="0.35">
      <c r="A55" s="5"/>
      <c r="B55" s="7"/>
      <c r="C55" s="5" t="s">
        <v>7</v>
      </c>
      <c r="D55" s="6" t="s">
        <v>56</v>
      </c>
    </row>
    <row r="56" spans="1:5" ht="21" x14ac:dyDescent="0.35">
      <c r="A56" s="5"/>
      <c r="B56" s="7"/>
      <c r="C56" s="5" t="s">
        <v>90</v>
      </c>
      <c r="D56" t="s">
        <v>89</v>
      </c>
    </row>
    <row r="57" spans="1:5" ht="8.1" customHeight="1" x14ac:dyDescent="0.25"/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62" orientation="portrait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70" zoomScaleNormal="70" workbookViewId="0">
      <selection activeCell="A26" sqref="A26:B28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9.42578125" customWidth="1"/>
    <col min="4" max="4" width="28.42578125" customWidth="1"/>
  </cols>
  <sheetData>
    <row r="1" spans="1:4" ht="46.5" x14ac:dyDescent="0.7">
      <c r="A1" s="59" t="s">
        <v>13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8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9"/>
      <c r="D8" s="9"/>
    </row>
    <row r="9" spans="1:4" ht="11.25" customHeight="1" x14ac:dyDescent="0.4">
      <c r="A9" s="3"/>
      <c r="B9" s="3"/>
      <c r="C9" s="3"/>
      <c r="D9" s="3"/>
    </row>
    <row r="10" spans="1:4" s="6" customFormat="1" ht="21" x14ac:dyDescent="0.35">
      <c r="A10" s="12">
        <v>111</v>
      </c>
      <c r="B10" s="13" t="str">
        <f>Teilnehmer!B10</f>
        <v>Wildwaterschool DWD - NED</v>
      </c>
      <c r="C10" s="14"/>
      <c r="D10" s="14"/>
    </row>
    <row r="11" spans="1:4" s="6" customFormat="1" ht="8.1" customHeight="1" x14ac:dyDescent="0.35">
      <c r="A11" s="15"/>
      <c r="B11" s="16"/>
      <c r="C11" s="14"/>
      <c r="D11" s="14"/>
    </row>
    <row r="12" spans="1:4" s="6" customFormat="1" ht="21" x14ac:dyDescent="0.35">
      <c r="A12" s="12">
        <v>112</v>
      </c>
      <c r="B12" s="13" t="str">
        <f>Teilnehmer!B16</f>
        <v>KSA &amp; RTA 3 - GER</v>
      </c>
      <c r="C12" s="14"/>
      <c r="D12" s="14"/>
    </row>
    <row r="13" spans="1:4" s="6" customFormat="1" ht="8.1" customHeight="1" x14ac:dyDescent="0.35">
      <c r="A13" s="15"/>
      <c r="B13" s="16"/>
      <c r="C13" s="14"/>
      <c r="D13" s="14"/>
    </row>
    <row r="14" spans="1:4" s="6" customFormat="1" ht="21" x14ac:dyDescent="0.35">
      <c r="A14" s="12">
        <v>113</v>
      </c>
      <c r="B14" s="13" t="str">
        <f>Teilnehmer!B22</f>
        <v>KSA &amp; RTA 2 - GER</v>
      </c>
      <c r="C14" s="14"/>
      <c r="D14" s="14"/>
    </row>
    <row r="15" spans="1:4" s="6" customFormat="1" ht="8.1" customHeight="1" x14ac:dyDescent="0.3">
      <c r="A15" s="14"/>
      <c r="B15" s="14"/>
      <c r="C15" s="14"/>
      <c r="D15" s="14"/>
    </row>
    <row r="16" spans="1:4" ht="21" x14ac:dyDescent="0.35">
      <c r="A16" s="12">
        <v>114</v>
      </c>
      <c r="B16" s="13" t="str">
        <f>Teilnehmer!B28</f>
        <v>AKV Rafting Augsburg 1 die Rooobäärts - GER</v>
      </c>
      <c r="C16" s="14"/>
      <c r="D16" s="14"/>
    </row>
    <row r="17" spans="1:4" ht="8.1" customHeight="1" x14ac:dyDescent="0.3">
      <c r="A17" s="14"/>
      <c r="B17" s="14"/>
      <c r="C17" s="14"/>
      <c r="D17" s="14"/>
    </row>
    <row r="18" spans="1:4" ht="21" x14ac:dyDescent="0.35">
      <c r="A18" s="12">
        <v>115</v>
      </c>
      <c r="B18" s="13" t="str">
        <f>Teilnehmer!B34</f>
        <v>Volmolen Energy Team - NED</v>
      </c>
      <c r="C18" s="14"/>
      <c r="D18" s="14"/>
    </row>
    <row r="19" spans="1:4" ht="8.1" customHeight="1" x14ac:dyDescent="0.3">
      <c r="A19" s="14"/>
      <c r="B19" s="14"/>
      <c r="C19" s="14"/>
      <c r="D19" s="14"/>
    </row>
    <row r="20" spans="1:4" ht="21" x14ac:dyDescent="0.35">
      <c r="A20" s="12">
        <v>116</v>
      </c>
      <c r="B20" s="13" t="str">
        <f>Teilnehmer!B40</f>
        <v>JustForFun AKV - GER</v>
      </c>
      <c r="C20" s="14"/>
      <c r="D20" s="14"/>
    </row>
    <row r="21" spans="1:4" ht="8.1" customHeight="1" x14ac:dyDescent="0.3">
      <c r="A21" s="14"/>
      <c r="B21" s="14"/>
      <c r="C21" s="14"/>
      <c r="D21" s="14"/>
    </row>
    <row r="22" spans="1:4" ht="21" x14ac:dyDescent="0.35">
      <c r="A22" s="12">
        <v>117</v>
      </c>
      <c r="B22" s="13" t="str">
        <f>Teilnehmer!B46</f>
        <v>Nicki und die starken Männer AKV - GER</v>
      </c>
      <c r="C22" s="14"/>
      <c r="D22" s="14"/>
    </row>
    <row r="23" spans="1:4" ht="8.1" customHeight="1" x14ac:dyDescent="0.25">
      <c r="A23" s="17"/>
      <c r="B23" s="17"/>
      <c r="C23" s="17"/>
      <c r="D23" s="17"/>
    </row>
    <row r="24" spans="1:4" ht="21" x14ac:dyDescent="0.35">
      <c r="A24" s="12">
        <v>118</v>
      </c>
      <c r="B24" s="13" t="str">
        <f>Teilnehmer!B52</f>
        <v>KSA &amp; RTA 1 - GER</v>
      </c>
      <c r="C24" s="14"/>
      <c r="D24" s="14"/>
    </row>
    <row r="25" spans="1:4" ht="8.1" customHeight="1" x14ac:dyDescent="0.3">
      <c r="A25" s="14"/>
      <c r="B25" s="14"/>
      <c r="C25" s="14"/>
      <c r="D25" s="14"/>
    </row>
    <row r="26" spans="1:4" ht="21" x14ac:dyDescent="0.35">
      <c r="A26" s="12"/>
      <c r="B26" s="13"/>
      <c r="C26" s="14"/>
      <c r="D26" s="14"/>
    </row>
    <row r="27" spans="1:4" ht="8.1" customHeight="1" x14ac:dyDescent="0.3">
      <c r="A27" s="14"/>
      <c r="B27" s="14"/>
      <c r="C27" s="14"/>
      <c r="D27" s="14"/>
    </row>
    <row r="28" spans="1:4" ht="21" x14ac:dyDescent="0.35">
      <c r="A28" s="12"/>
      <c r="B28" s="13"/>
      <c r="C28" s="14"/>
      <c r="D28" s="17"/>
    </row>
    <row r="29" spans="1:4" ht="8.1" customHeight="1" x14ac:dyDescent="0.25">
      <c r="A29" s="17"/>
      <c r="B29" s="17"/>
      <c r="C29" s="17"/>
      <c r="D29" s="17"/>
    </row>
    <row r="30" spans="1:4" ht="21" x14ac:dyDescent="0.35">
      <c r="A30" s="5"/>
      <c r="B30" s="7"/>
      <c r="C30" s="6"/>
    </row>
    <row r="31" spans="1:4" ht="21" x14ac:dyDescent="0.35">
      <c r="A31" s="5"/>
      <c r="B31" s="7"/>
      <c r="C31" s="6"/>
    </row>
    <row r="32" spans="1:4" ht="21" x14ac:dyDescent="0.35">
      <c r="A32" s="5"/>
      <c r="B32" s="7"/>
      <c r="C32" s="6"/>
    </row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="60" zoomScaleNormal="70" workbookViewId="0">
      <selection activeCell="C25" sqref="C25"/>
    </sheetView>
  </sheetViews>
  <sheetFormatPr baseColWidth="10" defaultRowHeight="15" x14ac:dyDescent="0.25"/>
  <cols>
    <col min="1" max="1" width="16.42578125" customWidth="1"/>
    <col min="2" max="2" width="57.28515625" customWidth="1"/>
    <col min="3" max="3" width="22.5703125" style="1" customWidth="1"/>
    <col min="4" max="4" width="15.140625" style="1" customWidth="1"/>
    <col min="5" max="5" width="15.85546875" style="1" customWidth="1"/>
  </cols>
  <sheetData>
    <row r="1" spans="1:5" ht="46.5" x14ac:dyDescent="0.7">
      <c r="A1" s="59" t="s">
        <v>12</v>
      </c>
      <c r="B1" s="59"/>
      <c r="C1" s="59"/>
      <c r="D1" s="59"/>
      <c r="E1" s="59"/>
    </row>
    <row r="3" spans="1:5" ht="33.75" x14ac:dyDescent="0.5">
      <c r="A3" s="60" t="s">
        <v>0</v>
      </c>
      <c r="B3" s="60"/>
      <c r="C3" s="60"/>
      <c r="D3" s="60"/>
      <c r="E3" s="60"/>
    </row>
    <row r="4" spans="1:5" ht="4.5" customHeight="1" x14ac:dyDescent="0.5">
      <c r="A4" s="8"/>
      <c r="B4" s="8"/>
      <c r="C4" s="22"/>
      <c r="D4" s="22"/>
    </row>
    <row r="5" spans="1:5" ht="33.75" x14ac:dyDescent="0.5">
      <c r="A5" s="60" t="s">
        <v>1</v>
      </c>
      <c r="B5" s="60"/>
      <c r="C5" s="60"/>
      <c r="D5" s="60"/>
      <c r="E5" s="60"/>
    </row>
    <row r="8" spans="1:5" ht="26.25" x14ac:dyDescent="0.4">
      <c r="A8" s="23" t="s">
        <v>4</v>
      </c>
      <c r="B8" s="9" t="s">
        <v>2</v>
      </c>
      <c r="C8" s="23" t="s">
        <v>10</v>
      </c>
      <c r="D8" s="23" t="s">
        <v>11</v>
      </c>
      <c r="E8" s="23" t="s">
        <v>35</v>
      </c>
    </row>
    <row r="9" spans="1:5" ht="11.25" customHeight="1" x14ac:dyDescent="0.4">
      <c r="A9" s="3"/>
      <c r="B9" s="3"/>
      <c r="C9" s="4"/>
      <c r="D9" s="4"/>
    </row>
    <row r="10" spans="1:5" s="20" customFormat="1" ht="30" customHeight="1" x14ac:dyDescent="0.25">
      <c r="A10" s="18"/>
      <c r="B10" s="19"/>
      <c r="C10" s="26"/>
      <c r="D10" s="26"/>
      <c r="E10" s="26"/>
    </row>
    <row r="11" spans="1:5" s="20" customFormat="1" ht="30" customHeight="1" x14ac:dyDescent="0.25">
      <c r="A11" s="18">
        <v>118</v>
      </c>
      <c r="B11" s="19" t="str">
        <f>Teilnehmer!B52</f>
        <v>KSA &amp; RTA 1 - GER</v>
      </c>
      <c r="C11" s="26">
        <v>143.49</v>
      </c>
      <c r="D11" s="26">
        <v>1</v>
      </c>
      <c r="E11" s="26">
        <v>100</v>
      </c>
    </row>
    <row r="12" spans="1:5" s="20" customFormat="1" ht="30" customHeight="1" x14ac:dyDescent="0.25">
      <c r="A12" s="18">
        <v>113</v>
      </c>
      <c r="B12" s="19" t="str">
        <f>Teilnehmer!B22</f>
        <v>KSA &amp; RTA 2 - GER</v>
      </c>
      <c r="C12" s="26">
        <v>143.84</v>
      </c>
      <c r="D12" s="26">
        <v>2</v>
      </c>
      <c r="E12" s="26">
        <v>88</v>
      </c>
    </row>
    <row r="13" spans="1:5" s="21" customFormat="1" ht="30" customHeight="1" x14ac:dyDescent="0.25">
      <c r="A13" s="18">
        <v>112</v>
      </c>
      <c r="B13" s="19" t="str">
        <f>Teilnehmer!B16</f>
        <v>KSA &amp; RTA 3 - GER</v>
      </c>
      <c r="C13" s="26">
        <v>145.38999999999999</v>
      </c>
      <c r="D13" s="26">
        <v>3</v>
      </c>
      <c r="E13" s="24">
        <v>79</v>
      </c>
    </row>
    <row r="14" spans="1:5" s="21" customFormat="1" ht="30" customHeight="1" x14ac:dyDescent="0.25">
      <c r="A14" s="18">
        <v>111</v>
      </c>
      <c r="B14" s="19" t="s">
        <v>47</v>
      </c>
      <c r="C14" s="26">
        <v>146.93</v>
      </c>
      <c r="D14" s="26">
        <v>4</v>
      </c>
      <c r="E14" s="24">
        <v>72</v>
      </c>
    </row>
    <row r="15" spans="1:5" s="21" customFormat="1" ht="30" customHeight="1" x14ac:dyDescent="0.25">
      <c r="A15" s="18">
        <v>114</v>
      </c>
      <c r="B15" s="19" t="str">
        <f>Teilnehmer!B28</f>
        <v>AKV Rafting Augsburg 1 die Rooobäärts - GER</v>
      </c>
      <c r="C15" s="26">
        <v>147.93</v>
      </c>
      <c r="D15" s="26">
        <v>5</v>
      </c>
      <c r="E15" s="24">
        <v>69</v>
      </c>
    </row>
    <row r="16" spans="1:5" s="21" customFormat="1" ht="30" customHeight="1" x14ac:dyDescent="0.25">
      <c r="A16" s="18">
        <v>115</v>
      </c>
      <c r="B16" s="19" t="str">
        <f>Teilnehmer!B34</f>
        <v>Volmolen Energy Team - NED</v>
      </c>
      <c r="C16" s="51">
        <v>152.1</v>
      </c>
      <c r="D16" s="26">
        <v>6</v>
      </c>
      <c r="E16" s="24">
        <v>66</v>
      </c>
    </row>
    <row r="17" spans="1:5" s="21" customFormat="1" ht="30" customHeight="1" x14ac:dyDescent="0.25">
      <c r="A17" s="18">
        <v>117</v>
      </c>
      <c r="B17" s="19" t="str">
        <f>Teilnehmer!B46</f>
        <v>Nicki und die starken Männer AKV - GER</v>
      </c>
      <c r="C17" s="26">
        <v>170.12</v>
      </c>
      <c r="D17" s="26">
        <v>7</v>
      </c>
      <c r="E17" s="24">
        <v>63</v>
      </c>
    </row>
    <row r="18" spans="1:5" s="21" customFormat="1" ht="30" customHeight="1" x14ac:dyDescent="0.25">
      <c r="A18" s="18">
        <v>116</v>
      </c>
      <c r="B18" s="19" t="str">
        <f>Teilnehmer!B40</f>
        <v>JustForFun AKV - GER</v>
      </c>
      <c r="C18" s="26">
        <v>170.21</v>
      </c>
      <c r="D18" s="26">
        <v>8</v>
      </c>
      <c r="E18" s="24">
        <v>60</v>
      </c>
    </row>
    <row r="19" spans="1:5" ht="21" x14ac:dyDescent="0.35">
      <c r="A19" s="5"/>
      <c r="B19" s="7"/>
      <c r="C19" s="5"/>
    </row>
    <row r="20" spans="1:5" ht="21" x14ac:dyDescent="0.35">
      <c r="A20" s="5"/>
      <c r="B20" s="7"/>
      <c r="C20" s="5"/>
    </row>
    <row r="21" spans="1:5" ht="21" x14ac:dyDescent="0.35">
      <c r="A21" s="5"/>
      <c r="B21" s="7"/>
      <c r="C21" s="5"/>
    </row>
  </sheetData>
  <autoFilter ref="A9:E9"/>
  <mergeCells count="3">
    <mergeCell ref="A1:E1"/>
    <mergeCell ref="A3:E3"/>
    <mergeCell ref="A5:E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76" orientation="portrait" r:id="rId1"/>
  <headerFooter>
    <oddFooter>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="60" zoomScaleNormal="70" workbookViewId="0">
      <selection activeCell="F21" sqref="F21"/>
    </sheetView>
  </sheetViews>
  <sheetFormatPr baseColWidth="10" defaultRowHeight="15" x14ac:dyDescent="0.25"/>
  <cols>
    <col min="1" max="1" width="16.42578125" customWidth="1"/>
    <col min="2" max="2" width="58.28515625" customWidth="1"/>
    <col min="3" max="3" width="22.5703125" customWidth="1"/>
    <col min="4" max="4" width="15.140625" customWidth="1"/>
    <col min="5" max="5" width="13.28515625" bestFit="1" customWidth="1"/>
  </cols>
  <sheetData>
    <row r="1" spans="1:4" ht="46.5" x14ac:dyDescent="0.7">
      <c r="A1" s="59" t="s">
        <v>36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8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23" t="s">
        <v>11</v>
      </c>
      <c r="D8" s="23" t="s">
        <v>35</v>
      </c>
    </row>
    <row r="9" spans="1:4" ht="11.25" customHeight="1" x14ac:dyDescent="0.4">
      <c r="A9" s="3"/>
      <c r="B9" s="3"/>
      <c r="C9" s="3"/>
    </row>
    <row r="10" spans="1:4" s="20" customFormat="1" ht="30" customHeight="1" x14ac:dyDescent="0.25">
      <c r="A10" s="18"/>
      <c r="B10" s="19"/>
      <c r="C10" s="26"/>
    </row>
    <row r="11" spans="1:4" s="20" customFormat="1" ht="30" customHeight="1" x14ac:dyDescent="0.25">
      <c r="A11" s="18">
        <v>118</v>
      </c>
      <c r="B11" s="19" t="str">
        <f>Teilnehmer!B52</f>
        <v>KSA &amp; RTA 1 - GER</v>
      </c>
      <c r="C11" s="26">
        <v>1</v>
      </c>
      <c r="D11" s="26">
        <v>200</v>
      </c>
    </row>
    <row r="12" spans="1:4" s="20" customFormat="1" ht="30" customHeight="1" x14ac:dyDescent="0.25">
      <c r="A12" s="18">
        <v>113</v>
      </c>
      <c r="B12" s="19" t="str">
        <f>Teilnehmer!B22</f>
        <v>KSA &amp; RTA 2 - GER</v>
      </c>
      <c r="C12" s="26">
        <v>2</v>
      </c>
      <c r="D12" s="26">
        <f>200*0.88</f>
        <v>176</v>
      </c>
    </row>
    <row r="13" spans="1:4" s="20" customFormat="1" ht="30" customHeight="1" x14ac:dyDescent="0.25">
      <c r="A13" s="18">
        <v>111</v>
      </c>
      <c r="B13" s="19" t="s">
        <v>47</v>
      </c>
      <c r="C13" s="26">
        <v>3</v>
      </c>
      <c r="D13" s="26">
        <f>200*0.79</f>
        <v>158</v>
      </c>
    </row>
    <row r="14" spans="1:4" s="21" customFormat="1" ht="30" customHeight="1" x14ac:dyDescent="0.25">
      <c r="A14" s="18">
        <v>112</v>
      </c>
      <c r="B14" s="19" t="str">
        <f>Teilnehmer!B16</f>
        <v>KSA &amp; RTA 3 - GER</v>
      </c>
      <c r="C14" s="26">
        <v>4</v>
      </c>
      <c r="D14" s="26">
        <f>200*0.72</f>
        <v>144</v>
      </c>
    </row>
    <row r="15" spans="1:4" s="21" customFormat="1" ht="30" customHeight="1" x14ac:dyDescent="0.25">
      <c r="A15" s="18">
        <v>114</v>
      </c>
      <c r="B15" s="19" t="str">
        <f>Teilnehmer!B28</f>
        <v>AKV Rafting Augsburg 1 die Rooobäärts - GER</v>
      </c>
      <c r="C15" s="26">
        <v>5</v>
      </c>
      <c r="D15" s="26">
        <f>200*0.69</f>
        <v>138</v>
      </c>
    </row>
    <row r="16" spans="1:4" s="21" customFormat="1" ht="30" customHeight="1" x14ac:dyDescent="0.25">
      <c r="A16" s="18">
        <v>115</v>
      </c>
      <c r="B16" s="19" t="str">
        <f>Teilnehmer!B34</f>
        <v>Volmolen Energy Team - NED</v>
      </c>
      <c r="C16" s="26">
        <v>6</v>
      </c>
      <c r="D16" s="26">
        <f>200*0.66</f>
        <v>132</v>
      </c>
    </row>
    <row r="17" spans="1:4" s="21" customFormat="1" ht="30" customHeight="1" x14ac:dyDescent="0.25">
      <c r="A17" s="18">
        <v>117</v>
      </c>
      <c r="B17" s="19" t="str">
        <f>Teilnehmer!B46</f>
        <v>Nicki und die starken Männer AKV - GER</v>
      </c>
      <c r="C17" s="26">
        <v>7</v>
      </c>
      <c r="D17" s="26">
        <f>200*0.63</f>
        <v>126</v>
      </c>
    </row>
    <row r="18" spans="1:4" s="21" customFormat="1" ht="30" customHeight="1" x14ac:dyDescent="0.25">
      <c r="A18" s="18">
        <v>116</v>
      </c>
      <c r="B18" s="19" t="str">
        <f>Teilnehmer!B40</f>
        <v>JustForFun AKV - GER</v>
      </c>
      <c r="C18" s="26">
        <v>8</v>
      </c>
      <c r="D18" s="26">
        <f>200*0.6</f>
        <v>120</v>
      </c>
    </row>
    <row r="19" spans="1:4" ht="21" x14ac:dyDescent="0.35">
      <c r="A19" s="5"/>
      <c r="B19" s="7"/>
      <c r="C19" s="6"/>
    </row>
    <row r="20" spans="1:4" ht="21" x14ac:dyDescent="0.35">
      <c r="A20" s="5"/>
      <c r="B20" s="7"/>
      <c r="C20" s="6"/>
    </row>
    <row r="21" spans="1:4" ht="21" x14ac:dyDescent="0.35">
      <c r="A21" s="5"/>
      <c r="B21" s="7"/>
      <c r="C21" s="6"/>
    </row>
  </sheetData>
  <autoFilter ref="A9:D9"/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87" orientation="portrait" r:id="rId1"/>
  <headerFooter>
    <oddFooter>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" zoomScale="70" zoomScaleNormal="70" workbookViewId="0">
      <selection activeCell="A29" sqref="A29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9.42578125" customWidth="1"/>
    <col min="4" max="4" width="28.42578125" customWidth="1"/>
  </cols>
  <sheetData>
    <row r="1" spans="1:4" ht="46.5" x14ac:dyDescent="0.7">
      <c r="A1" s="59" t="s">
        <v>14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8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9"/>
      <c r="D8" s="9"/>
    </row>
    <row r="9" spans="1:4" ht="11.25" customHeight="1" x14ac:dyDescent="0.4">
      <c r="A9" s="3"/>
      <c r="B9" s="3"/>
      <c r="C9" s="3"/>
      <c r="D9" s="3"/>
    </row>
    <row r="10" spans="1:4" s="6" customFormat="1" ht="21" x14ac:dyDescent="0.35">
      <c r="A10" s="12">
        <v>111</v>
      </c>
      <c r="B10" s="13" t="str">
        <f>Teilnehmer!B10</f>
        <v>Wildwaterschool DWD - NED</v>
      </c>
      <c r="C10" s="14"/>
      <c r="D10" s="14"/>
    </row>
    <row r="11" spans="1:4" s="6" customFormat="1" ht="8.1" customHeight="1" x14ac:dyDescent="0.35">
      <c r="A11" s="15"/>
      <c r="B11" s="16"/>
      <c r="C11" s="14"/>
      <c r="D11" s="14"/>
    </row>
    <row r="12" spans="1:4" s="6" customFormat="1" ht="21" x14ac:dyDescent="0.35">
      <c r="A12" s="12">
        <v>112</v>
      </c>
      <c r="B12" s="13" t="str">
        <f>Teilnehmer!B16</f>
        <v>KSA &amp; RTA 3 - GER</v>
      </c>
      <c r="C12" s="14"/>
      <c r="D12" s="14"/>
    </row>
    <row r="13" spans="1:4" s="6" customFormat="1" ht="8.1" customHeight="1" x14ac:dyDescent="0.35">
      <c r="A13" s="15"/>
      <c r="B13" s="16"/>
      <c r="C13" s="14"/>
      <c r="D13" s="14"/>
    </row>
    <row r="14" spans="1:4" s="6" customFormat="1" ht="21" x14ac:dyDescent="0.35">
      <c r="A14" s="12">
        <v>113</v>
      </c>
      <c r="B14" s="13" t="str">
        <f>Teilnehmer!B22</f>
        <v>KSA &amp; RTA 2 - GER</v>
      </c>
      <c r="C14" s="14"/>
      <c r="D14" s="14"/>
    </row>
    <row r="15" spans="1:4" s="6" customFormat="1" ht="8.1" customHeight="1" x14ac:dyDescent="0.3">
      <c r="A15" s="14"/>
      <c r="B15" s="14"/>
      <c r="C15" s="14"/>
      <c r="D15" s="14"/>
    </row>
    <row r="16" spans="1:4" ht="21" x14ac:dyDescent="0.35">
      <c r="A16" s="12">
        <v>114</v>
      </c>
      <c r="B16" s="13" t="str">
        <f>Teilnehmer!B28</f>
        <v>AKV Rafting Augsburg 1 die Rooobäärts - GER</v>
      </c>
      <c r="C16" s="14"/>
      <c r="D16" s="14"/>
    </row>
    <row r="17" spans="1:4" ht="8.1" customHeight="1" x14ac:dyDescent="0.3">
      <c r="A17" s="14"/>
      <c r="B17" s="14"/>
      <c r="C17" s="14"/>
      <c r="D17" s="14"/>
    </row>
    <row r="18" spans="1:4" ht="21" x14ac:dyDescent="0.35">
      <c r="A18" s="12">
        <v>115</v>
      </c>
      <c r="B18" s="13" t="str">
        <f>Teilnehmer!B34</f>
        <v>Volmolen Energy Team - NED</v>
      </c>
      <c r="C18" s="14"/>
      <c r="D18" s="14"/>
    </row>
    <row r="19" spans="1:4" ht="8.1" customHeight="1" x14ac:dyDescent="0.3">
      <c r="A19" s="14"/>
      <c r="B19" s="14"/>
      <c r="C19" s="14"/>
      <c r="D19" s="14"/>
    </row>
    <row r="20" spans="1:4" ht="21" x14ac:dyDescent="0.35">
      <c r="A20" s="12">
        <v>116</v>
      </c>
      <c r="B20" s="13" t="str">
        <f>Teilnehmer!B40</f>
        <v>JustForFun AKV - GER</v>
      </c>
      <c r="C20" s="14"/>
      <c r="D20" s="14"/>
    </row>
    <row r="21" spans="1:4" ht="8.1" customHeight="1" x14ac:dyDescent="0.3">
      <c r="A21" s="14"/>
      <c r="B21" s="14"/>
      <c r="C21" s="14"/>
      <c r="D21" s="14"/>
    </row>
    <row r="22" spans="1:4" ht="21" x14ac:dyDescent="0.35">
      <c r="A22" s="12">
        <v>117</v>
      </c>
      <c r="B22" s="13" t="str">
        <f>Teilnehmer!B46</f>
        <v>Nicki und die starken Männer AKV - GER</v>
      </c>
      <c r="C22" s="14"/>
      <c r="D22" s="14"/>
    </row>
    <row r="23" spans="1:4" ht="8.1" customHeight="1" x14ac:dyDescent="0.25">
      <c r="A23" s="17"/>
      <c r="B23" s="17"/>
      <c r="C23" s="17"/>
      <c r="D23" s="17"/>
    </row>
    <row r="24" spans="1:4" ht="21" x14ac:dyDescent="0.35">
      <c r="A24" s="12">
        <v>118</v>
      </c>
      <c r="B24" s="13" t="str">
        <f>Teilnehmer!B52</f>
        <v>KSA &amp; RTA 1 - GER</v>
      </c>
      <c r="C24" s="14"/>
      <c r="D24" s="14"/>
    </row>
    <row r="25" spans="1:4" ht="8.1" customHeight="1" x14ac:dyDescent="0.3">
      <c r="A25" s="14"/>
      <c r="B25" s="14"/>
      <c r="C25" s="14"/>
      <c r="D25" s="14"/>
    </row>
    <row r="26" spans="1:4" ht="8.1" customHeight="1" x14ac:dyDescent="0.25">
      <c r="A26" s="17"/>
      <c r="B26" s="17"/>
      <c r="C26" s="17"/>
      <c r="D26" s="17"/>
    </row>
    <row r="27" spans="1:4" ht="21" x14ac:dyDescent="0.35">
      <c r="A27" s="5"/>
      <c r="B27" s="7"/>
      <c r="C27" s="6"/>
    </row>
    <row r="28" spans="1:4" ht="21" x14ac:dyDescent="0.35">
      <c r="A28" s="5"/>
      <c r="B28" s="7"/>
      <c r="C28" s="6"/>
    </row>
    <row r="29" spans="1:4" ht="21" x14ac:dyDescent="0.35">
      <c r="A29" s="5"/>
      <c r="B29" s="7"/>
      <c r="C29" s="6"/>
    </row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opLeftCell="B4" zoomScale="70" zoomScaleNormal="70" zoomScaleSheetLayoutView="30" workbookViewId="0">
      <selection activeCell="V10" sqref="V10:V11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9.42578125" style="24" customWidth="1"/>
    <col min="4" max="4" width="20" style="24" customWidth="1"/>
    <col min="5" max="18" width="7.7109375" style="24" customWidth="1"/>
    <col min="19" max="19" width="21.5703125" customWidth="1"/>
    <col min="20" max="20" width="22.28515625" customWidth="1"/>
    <col min="21" max="21" width="13.42578125" customWidth="1"/>
    <col min="22" max="22" width="17.42578125" customWidth="1"/>
  </cols>
  <sheetData>
    <row r="1" spans="1:22" ht="46.5" x14ac:dyDescent="0.7">
      <c r="A1" s="59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3" spans="1:22" ht="33.75" x14ac:dyDescent="0.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4.5" customHeight="1" x14ac:dyDescent="0.5">
      <c r="A4" s="8"/>
      <c r="B4" s="8"/>
      <c r="C4" s="25"/>
      <c r="D4" s="25"/>
    </row>
    <row r="5" spans="1:22" ht="33.75" x14ac:dyDescent="0.5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62.25" x14ac:dyDescent="0.25">
      <c r="A8" s="34" t="s">
        <v>4</v>
      </c>
      <c r="B8" s="31" t="s">
        <v>2</v>
      </c>
      <c r="C8" s="27" t="s">
        <v>15</v>
      </c>
      <c r="D8" s="27" t="s">
        <v>10</v>
      </c>
      <c r="E8" s="30" t="s">
        <v>18</v>
      </c>
      <c r="F8" s="30" t="s">
        <v>19</v>
      </c>
      <c r="G8" s="30" t="s">
        <v>20</v>
      </c>
      <c r="H8" s="30" t="s">
        <v>21</v>
      </c>
      <c r="I8" s="30" t="s">
        <v>22</v>
      </c>
      <c r="J8" s="30" t="s">
        <v>23</v>
      </c>
      <c r="K8" s="30" t="s">
        <v>24</v>
      </c>
      <c r="L8" s="30" t="s">
        <v>25</v>
      </c>
      <c r="M8" s="30" t="s">
        <v>26</v>
      </c>
      <c r="N8" s="30" t="s">
        <v>27</v>
      </c>
      <c r="O8" s="30" t="s">
        <v>28</v>
      </c>
      <c r="P8" s="30" t="s">
        <v>29</v>
      </c>
      <c r="Q8" s="30" t="s">
        <v>30</v>
      </c>
      <c r="R8" s="30" t="s">
        <v>31</v>
      </c>
      <c r="S8" s="32" t="s">
        <v>32</v>
      </c>
      <c r="T8" s="32" t="s">
        <v>33</v>
      </c>
      <c r="U8" s="32" t="s">
        <v>11</v>
      </c>
      <c r="V8" s="33" t="s">
        <v>35</v>
      </c>
    </row>
    <row r="9" spans="1:22" ht="11.25" customHeight="1" x14ac:dyDescent="0.4">
      <c r="A9" s="3"/>
      <c r="B9" s="3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</row>
    <row r="10" spans="1:22" s="20" customFormat="1" ht="30" customHeight="1" x14ac:dyDescent="0.25">
      <c r="A10" s="35">
        <v>111</v>
      </c>
      <c r="B10" s="36" t="str">
        <f>Teilnehmer!B10</f>
        <v>Wildwaterschool DWD - NED</v>
      </c>
      <c r="C10" s="29" t="s">
        <v>16</v>
      </c>
      <c r="D10" s="29">
        <v>206.81</v>
      </c>
      <c r="E10" s="28">
        <v>5</v>
      </c>
      <c r="F10" s="28">
        <v>0</v>
      </c>
      <c r="G10" s="28">
        <v>5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50</v>
      </c>
      <c r="S10" s="37">
        <f t="shared" ref="S10:S25" si="0">SUM(D10:R10)</f>
        <v>266.81</v>
      </c>
      <c r="T10" s="62">
        <v>213.64</v>
      </c>
      <c r="U10" s="64">
        <v>3</v>
      </c>
      <c r="V10" s="61">
        <f>300*0.79</f>
        <v>237</v>
      </c>
    </row>
    <row r="11" spans="1:22" s="20" customFormat="1" ht="30" customHeight="1" x14ac:dyDescent="0.25">
      <c r="A11" s="38"/>
      <c r="B11" s="39"/>
      <c r="C11" s="29" t="s">
        <v>17</v>
      </c>
      <c r="D11" s="29">
        <v>203.64</v>
      </c>
      <c r="E11" s="28">
        <v>0</v>
      </c>
      <c r="F11" s="28">
        <v>0</v>
      </c>
      <c r="G11" s="28">
        <v>5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5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37">
        <f t="shared" si="0"/>
        <v>213.64</v>
      </c>
      <c r="T11" s="63"/>
      <c r="U11" s="65"/>
      <c r="V11" s="61"/>
    </row>
    <row r="12" spans="1:22" s="20" customFormat="1" ht="30" customHeight="1" x14ac:dyDescent="0.25">
      <c r="A12" s="35">
        <v>112</v>
      </c>
      <c r="B12" s="36" t="str">
        <f>Teilnehmer!B16</f>
        <v>KSA &amp; RTA 3 - GER</v>
      </c>
      <c r="C12" s="29" t="s">
        <v>16</v>
      </c>
      <c r="D12" s="29">
        <v>202.65</v>
      </c>
      <c r="E12" s="28">
        <v>5</v>
      </c>
      <c r="F12" s="28">
        <v>0</v>
      </c>
      <c r="G12" s="28">
        <v>0</v>
      </c>
      <c r="H12" s="28">
        <v>5</v>
      </c>
      <c r="I12" s="28">
        <v>0</v>
      </c>
      <c r="J12" s="28">
        <v>5</v>
      </c>
      <c r="K12" s="28">
        <v>0</v>
      </c>
      <c r="L12" s="28">
        <v>0</v>
      </c>
      <c r="M12" s="28">
        <v>5</v>
      </c>
      <c r="N12" s="28">
        <v>5</v>
      </c>
      <c r="O12" s="28">
        <v>5</v>
      </c>
      <c r="P12" s="28">
        <v>0</v>
      </c>
      <c r="Q12" s="28">
        <v>0</v>
      </c>
      <c r="R12" s="28">
        <v>0</v>
      </c>
      <c r="S12" s="37">
        <f t="shared" si="0"/>
        <v>232.65</v>
      </c>
      <c r="T12" s="62">
        <v>228.05</v>
      </c>
      <c r="U12" s="64">
        <v>4</v>
      </c>
      <c r="V12" s="61">
        <f>300*0.72</f>
        <v>216</v>
      </c>
    </row>
    <row r="13" spans="1:22" s="20" customFormat="1" ht="30" customHeight="1" x14ac:dyDescent="0.25">
      <c r="A13" s="38"/>
      <c r="B13" s="39"/>
      <c r="C13" s="29" t="s">
        <v>17</v>
      </c>
      <c r="D13" s="29">
        <v>203.05</v>
      </c>
      <c r="E13" s="28">
        <v>0</v>
      </c>
      <c r="F13" s="28">
        <v>0</v>
      </c>
      <c r="G13" s="28">
        <v>5</v>
      </c>
      <c r="H13" s="28">
        <v>5</v>
      </c>
      <c r="I13" s="28">
        <v>0</v>
      </c>
      <c r="J13" s="28">
        <v>5</v>
      </c>
      <c r="K13" s="28">
        <v>0</v>
      </c>
      <c r="L13" s="28">
        <v>0</v>
      </c>
      <c r="M13" s="28">
        <v>0</v>
      </c>
      <c r="N13" s="28">
        <v>5</v>
      </c>
      <c r="O13" s="28">
        <v>0</v>
      </c>
      <c r="P13" s="28">
        <v>0</v>
      </c>
      <c r="Q13" s="28">
        <v>0</v>
      </c>
      <c r="R13" s="28">
        <v>5</v>
      </c>
      <c r="S13" s="37">
        <f t="shared" si="0"/>
        <v>228.05</v>
      </c>
      <c r="T13" s="63"/>
      <c r="U13" s="65"/>
      <c r="V13" s="61"/>
    </row>
    <row r="14" spans="1:22" s="20" customFormat="1" ht="30" customHeight="1" x14ac:dyDescent="0.25">
      <c r="A14" s="35">
        <v>113</v>
      </c>
      <c r="B14" s="36" t="str">
        <f>Teilnehmer!B22</f>
        <v>KSA &amp; RTA 2 - GER</v>
      </c>
      <c r="C14" s="29" t="s">
        <v>16</v>
      </c>
      <c r="D14" s="29">
        <v>181.61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37">
        <f t="shared" si="0"/>
        <v>181.61</v>
      </c>
      <c r="T14" s="62">
        <v>181.61</v>
      </c>
      <c r="U14" s="64">
        <v>1</v>
      </c>
      <c r="V14" s="61">
        <v>300</v>
      </c>
    </row>
    <row r="15" spans="1:22" s="20" customFormat="1" ht="30" customHeight="1" x14ac:dyDescent="0.25">
      <c r="A15" s="38"/>
      <c r="B15" s="39"/>
      <c r="C15" s="29" t="s">
        <v>17</v>
      </c>
      <c r="D15" s="29">
        <v>205.42</v>
      </c>
      <c r="E15" s="28">
        <v>0</v>
      </c>
      <c r="F15" s="28">
        <v>0</v>
      </c>
      <c r="G15" s="28">
        <v>5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5</v>
      </c>
      <c r="N15" s="28">
        <v>0</v>
      </c>
      <c r="O15" s="28">
        <v>50</v>
      </c>
      <c r="P15" s="28">
        <v>50</v>
      </c>
      <c r="Q15" s="28">
        <v>50</v>
      </c>
      <c r="R15" s="28">
        <v>5</v>
      </c>
      <c r="S15" s="37">
        <f t="shared" si="0"/>
        <v>370.41999999999996</v>
      </c>
      <c r="T15" s="63"/>
      <c r="U15" s="65"/>
      <c r="V15" s="61"/>
    </row>
    <row r="16" spans="1:22" s="21" customFormat="1" ht="30" customHeight="1" x14ac:dyDescent="0.25">
      <c r="A16" s="35">
        <v>114</v>
      </c>
      <c r="B16" s="36" t="str">
        <f>Teilnehmer!B28</f>
        <v>AKV Rafting Augsburg 1 die Rooobäärts - GER</v>
      </c>
      <c r="C16" s="29" t="s">
        <v>16</v>
      </c>
      <c r="D16" s="29">
        <v>230.96</v>
      </c>
      <c r="E16" s="28">
        <v>0</v>
      </c>
      <c r="F16" s="28">
        <v>0</v>
      </c>
      <c r="G16" s="28">
        <v>5</v>
      </c>
      <c r="H16" s="28">
        <v>0</v>
      </c>
      <c r="I16" s="28">
        <v>0</v>
      </c>
      <c r="J16" s="28">
        <v>0</v>
      </c>
      <c r="K16" s="28">
        <v>5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37">
        <f t="shared" si="0"/>
        <v>240.96</v>
      </c>
      <c r="T16" s="62">
        <v>240.96</v>
      </c>
      <c r="U16" s="64">
        <v>5</v>
      </c>
      <c r="V16" s="61">
        <f>300*0.69</f>
        <v>206.99999999999997</v>
      </c>
    </row>
    <row r="17" spans="1:22" s="21" customFormat="1" ht="30" customHeight="1" x14ac:dyDescent="0.25">
      <c r="A17" s="38"/>
      <c r="B17" s="39"/>
      <c r="C17" s="29" t="s">
        <v>17</v>
      </c>
      <c r="D17" s="29">
        <v>234.38</v>
      </c>
      <c r="E17" s="28">
        <v>0</v>
      </c>
      <c r="F17" s="28">
        <v>0</v>
      </c>
      <c r="G17" s="28">
        <v>5</v>
      </c>
      <c r="H17" s="28">
        <v>0</v>
      </c>
      <c r="I17" s="28">
        <v>5</v>
      </c>
      <c r="J17" s="28">
        <v>0</v>
      </c>
      <c r="K17" s="28">
        <v>0</v>
      </c>
      <c r="L17" s="28">
        <v>0</v>
      </c>
      <c r="M17" s="28">
        <v>50</v>
      </c>
      <c r="N17" s="28">
        <v>0</v>
      </c>
      <c r="O17" s="28">
        <v>50</v>
      </c>
      <c r="P17" s="28">
        <v>0</v>
      </c>
      <c r="Q17" s="28">
        <v>0</v>
      </c>
      <c r="R17" s="28">
        <v>5</v>
      </c>
      <c r="S17" s="37">
        <f t="shared" si="0"/>
        <v>349.38</v>
      </c>
      <c r="T17" s="63"/>
      <c r="U17" s="65"/>
      <c r="V17" s="61"/>
    </row>
    <row r="18" spans="1:22" s="21" customFormat="1" ht="30" customHeight="1" x14ac:dyDescent="0.25">
      <c r="A18" s="35">
        <v>115</v>
      </c>
      <c r="B18" s="36" t="str">
        <f>Teilnehmer!B34</f>
        <v>Volmolen Energy Team - NED</v>
      </c>
      <c r="C18" s="29" t="s">
        <v>16</v>
      </c>
      <c r="D18" s="29">
        <v>201.56</v>
      </c>
      <c r="E18" s="28">
        <v>5</v>
      </c>
      <c r="F18" s="28">
        <v>0</v>
      </c>
      <c r="G18" s="28">
        <v>5</v>
      </c>
      <c r="H18" s="28">
        <v>0</v>
      </c>
      <c r="I18" s="28">
        <v>5</v>
      </c>
      <c r="J18" s="28">
        <v>0</v>
      </c>
      <c r="K18" s="28">
        <v>0</v>
      </c>
      <c r="L18" s="28">
        <v>5</v>
      </c>
      <c r="M18" s="28">
        <v>0</v>
      </c>
      <c r="N18" s="28">
        <v>0</v>
      </c>
      <c r="O18" s="28">
        <v>50</v>
      </c>
      <c r="P18" s="28">
        <v>50</v>
      </c>
      <c r="Q18" s="28">
        <v>0</v>
      </c>
      <c r="R18" s="28">
        <v>0</v>
      </c>
      <c r="S18" s="37">
        <f t="shared" si="0"/>
        <v>321.56</v>
      </c>
      <c r="T18" s="62">
        <v>245.14</v>
      </c>
      <c r="U18" s="64">
        <v>6</v>
      </c>
      <c r="V18" s="61">
        <f>300*0.66</f>
        <v>198</v>
      </c>
    </row>
    <row r="19" spans="1:22" s="21" customFormat="1" ht="30" customHeight="1" x14ac:dyDescent="0.25">
      <c r="A19" s="38"/>
      <c r="B19" s="39"/>
      <c r="C19" s="29" t="s">
        <v>17</v>
      </c>
      <c r="D19" s="29">
        <v>190.14</v>
      </c>
      <c r="E19" s="28">
        <v>0</v>
      </c>
      <c r="F19" s="28">
        <v>0</v>
      </c>
      <c r="G19" s="28">
        <v>5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50</v>
      </c>
      <c r="R19" s="28">
        <v>0</v>
      </c>
      <c r="S19" s="37">
        <f t="shared" si="0"/>
        <v>245.14</v>
      </c>
      <c r="T19" s="63"/>
      <c r="U19" s="65"/>
      <c r="V19" s="61"/>
    </row>
    <row r="20" spans="1:22" s="21" customFormat="1" ht="30" customHeight="1" x14ac:dyDescent="0.25">
      <c r="A20" s="35">
        <v>116</v>
      </c>
      <c r="B20" s="36" t="str">
        <f>Teilnehmer!B40</f>
        <v>JustForFun AKV - GER</v>
      </c>
      <c r="C20" s="29" t="s">
        <v>16</v>
      </c>
      <c r="D20" s="29">
        <v>288.44</v>
      </c>
      <c r="E20" s="28">
        <v>5</v>
      </c>
      <c r="F20" s="28">
        <v>5</v>
      </c>
      <c r="G20" s="28">
        <v>5</v>
      </c>
      <c r="H20" s="28">
        <v>5</v>
      </c>
      <c r="I20" s="28">
        <v>5</v>
      </c>
      <c r="J20" s="28">
        <v>0</v>
      </c>
      <c r="K20" s="28">
        <v>5</v>
      </c>
      <c r="L20" s="28">
        <v>0</v>
      </c>
      <c r="M20" s="28">
        <v>50</v>
      </c>
      <c r="N20" s="28">
        <v>50</v>
      </c>
      <c r="O20" s="28">
        <v>0</v>
      </c>
      <c r="P20" s="28">
        <v>50</v>
      </c>
      <c r="Q20" s="28">
        <v>50</v>
      </c>
      <c r="R20" s="28">
        <v>0</v>
      </c>
      <c r="S20" s="37">
        <f t="shared" si="0"/>
        <v>518.44000000000005</v>
      </c>
      <c r="T20" s="62">
        <v>369.37</v>
      </c>
      <c r="U20" s="64">
        <v>7</v>
      </c>
      <c r="V20" s="61">
        <f>300*0.63</f>
        <v>189</v>
      </c>
    </row>
    <row r="21" spans="1:22" s="21" customFormat="1" ht="30" customHeight="1" x14ac:dyDescent="0.25">
      <c r="A21" s="38"/>
      <c r="B21" s="39"/>
      <c r="C21" s="29" t="s">
        <v>17</v>
      </c>
      <c r="D21" s="29">
        <v>259.37</v>
      </c>
      <c r="E21" s="28">
        <v>0</v>
      </c>
      <c r="F21" s="28">
        <v>0</v>
      </c>
      <c r="G21" s="28">
        <v>5</v>
      </c>
      <c r="H21" s="28">
        <v>0</v>
      </c>
      <c r="I21" s="28">
        <v>0</v>
      </c>
      <c r="J21" s="28">
        <v>0</v>
      </c>
      <c r="K21" s="28">
        <v>50</v>
      </c>
      <c r="L21" s="28">
        <v>0</v>
      </c>
      <c r="M21" s="28">
        <v>5</v>
      </c>
      <c r="N21" s="28">
        <v>0</v>
      </c>
      <c r="O21" s="28">
        <v>0</v>
      </c>
      <c r="P21" s="28">
        <v>50</v>
      </c>
      <c r="Q21" s="28">
        <v>0</v>
      </c>
      <c r="R21" s="28">
        <v>0</v>
      </c>
      <c r="S21" s="37">
        <f t="shared" si="0"/>
        <v>369.37</v>
      </c>
      <c r="T21" s="63"/>
      <c r="U21" s="65"/>
      <c r="V21" s="61"/>
    </row>
    <row r="22" spans="1:22" s="21" customFormat="1" ht="30" customHeight="1" x14ac:dyDescent="0.25">
      <c r="A22" s="35">
        <v>117</v>
      </c>
      <c r="B22" s="36" t="str">
        <f>Teilnehmer!B46</f>
        <v>Nicki und die starken Männer AKV - GER</v>
      </c>
      <c r="C22" s="29" t="s">
        <v>16</v>
      </c>
      <c r="D22" s="29">
        <v>242.53</v>
      </c>
      <c r="E22" s="28">
        <v>5</v>
      </c>
      <c r="F22" s="28">
        <v>5</v>
      </c>
      <c r="G22" s="28">
        <v>50</v>
      </c>
      <c r="H22" s="28">
        <v>5</v>
      </c>
      <c r="I22" s="28">
        <v>0</v>
      </c>
      <c r="J22" s="28">
        <v>5</v>
      </c>
      <c r="K22" s="28">
        <v>5</v>
      </c>
      <c r="L22" s="28">
        <v>0</v>
      </c>
      <c r="M22" s="28">
        <v>50</v>
      </c>
      <c r="N22" s="28">
        <v>5</v>
      </c>
      <c r="O22" s="28">
        <v>50</v>
      </c>
      <c r="P22" s="28">
        <v>50</v>
      </c>
      <c r="Q22" s="28">
        <v>50</v>
      </c>
      <c r="R22" s="28">
        <v>50</v>
      </c>
      <c r="S22" s="37">
        <f t="shared" si="0"/>
        <v>572.53</v>
      </c>
      <c r="T22" s="62">
        <v>395.36</v>
      </c>
      <c r="U22" s="64">
        <v>8</v>
      </c>
      <c r="V22" s="61">
        <f>300*0.6</f>
        <v>180</v>
      </c>
    </row>
    <row r="23" spans="1:22" s="21" customFormat="1" ht="30" customHeight="1" x14ac:dyDescent="0.25">
      <c r="A23" s="38"/>
      <c r="B23" s="39"/>
      <c r="C23" s="29" t="s">
        <v>17</v>
      </c>
      <c r="D23" s="29">
        <v>240.36</v>
      </c>
      <c r="E23" s="28">
        <v>0</v>
      </c>
      <c r="F23" s="28">
        <v>0</v>
      </c>
      <c r="G23" s="28">
        <v>5</v>
      </c>
      <c r="H23" s="28">
        <v>50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50</v>
      </c>
      <c r="R23" s="28">
        <v>50</v>
      </c>
      <c r="S23" s="37">
        <f t="shared" si="0"/>
        <v>395.36</v>
      </c>
      <c r="T23" s="63"/>
      <c r="U23" s="65"/>
      <c r="V23" s="61"/>
    </row>
    <row r="24" spans="1:22" s="21" customFormat="1" ht="30" customHeight="1" x14ac:dyDescent="0.25">
      <c r="A24" s="35">
        <v>118</v>
      </c>
      <c r="B24" s="36" t="str">
        <f>Teilnehmer!B52</f>
        <v>KSA &amp; RTA 1 - GER</v>
      </c>
      <c r="C24" s="29" t="s">
        <v>16</v>
      </c>
      <c r="D24" s="29">
        <v>185.17</v>
      </c>
      <c r="E24" s="28">
        <v>0</v>
      </c>
      <c r="F24" s="28">
        <v>0</v>
      </c>
      <c r="G24" s="28">
        <v>0</v>
      </c>
      <c r="H24" s="28">
        <v>5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37">
        <f t="shared" si="0"/>
        <v>190.17</v>
      </c>
      <c r="T24" s="62">
        <v>190.17</v>
      </c>
      <c r="U24" s="64">
        <v>2</v>
      </c>
      <c r="V24" s="61">
        <f>300*0.88</f>
        <v>264</v>
      </c>
    </row>
    <row r="25" spans="1:22" s="21" customFormat="1" ht="30" customHeight="1" x14ac:dyDescent="0.25">
      <c r="A25" s="38"/>
      <c r="B25" s="39"/>
      <c r="C25" s="29" t="s">
        <v>17</v>
      </c>
      <c r="D25" s="29">
        <v>184.82</v>
      </c>
      <c r="E25" s="28">
        <v>5</v>
      </c>
      <c r="F25" s="28">
        <v>0</v>
      </c>
      <c r="G25" s="28">
        <v>5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5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37">
        <f t="shared" si="0"/>
        <v>199.82</v>
      </c>
      <c r="T25" s="63"/>
      <c r="U25" s="65"/>
      <c r="V25" s="61"/>
    </row>
    <row r="26" spans="1:22" ht="21" x14ac:dyDescent="0.35">
      <c r="A26" s="5"/>
      <c r="B26" s="7"/>
      <c r="C26" s="26"/>
    </row>
  </sheetData>
  <autoFilter ref="A9:V9"/>
  <mergeCells count="27">
    <mergeCell ref="V14:V15"/>
    <mergeCell ref="T12:T13"/>
    <mergeCell ref="T14:T15"/>
    <mergeCell ref="V24:V25"/>
    <mergeCell ref="V16:V17"/>
    <mergeCell ref="V18:V19"/>
    <mergeCell ref="U22:U23"/>
    <mergeCell ref="T16:T17"/>
    <mergeCell ref="T18:T19"/>
    <mergeCell ref="U24:U25"/>
    <mergeCell ref="T24:T25"/>
    <mergeCell ref="A1:V1"/>
    <mergeCell ref="A3:V3"/>
    <mergeCell ref="A5:V5"/>
    <mergeCell ref="V22:V23"/>
    <mergeCell ref="V20:V21"/>
    <mergeCell ref="T20:T21"/>
    <mergeCell ref="T22:T23"/>
    <mergeCell ref="U10:U11"/>
    <mergeCell ref="U12:U13"/>
    <mergeCell ref="U14:U15"/>
    <mergeCell ref="U16:U17"/>
    <mergeCell ref="U18:U19"/>
    <mergeCell ref="U20:U21"/>
    <mergeCell ref="V10:V11"/>
    <mergeCell ref="V12:V13"/>
    <mergeCell ref="T10:T11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52" orientation="landscape" r:id="rId1"/>
  <headerFooter>
    <oddFooter>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" zoomScale="70" zoomScaleNormal="70" workbookViewId="0">
      <selection activeCell="A30" sqref="A30:IV40"/>
    </sheetView>
  </sheetViews>
  <sheetFormatPr baseColWidth="10" defaultRowHeight="15" x14ac:dyDescent="0.25"/>
  <cols>
    <col min="1" max="1" width="14.28515625" customWidth="1"/>
    <col min="2" max="2" width="16.42578125" customWidth="1"/>
    <col min="3" max="3" width="72.140625" customWidth="1"/>
  </cols>
  <sheetData>
    <row r="1" spans="1:3" ht="46.5" x14ac:dyDescent="0.7">
      <c r="A1" s="59" t="s">
        <v>37</v>
      </c>
      <c r="B1" s="59"/>
      <c r="C1" s="59"/>
    </row>
    <row r="3" spans="1:3" ht="33.75" x14ac:dyDescent="0.5">
      <c r="A3" s="60" t="s">
        <v>0</v>
      </c>
      <c r="B3" s="60"/>
      <c r="C3" s="60"/>
    </row>
    <row r="4" spans="1:3" ht="4.5" customHeight="1" x14ac:dyDescent="0.5">
      <c r="B4" s="8"/>
      <c r="C4" s="8"/>
    </row>
    <row r="5" spans="1:3" ht="33.75" x14ac:dyDescent="0.5">
      <c r="A5" s="60" t="s">
        <v>1</v>
      </c>
      <c r="B5" s="60"/>
      <c r="C5" s="60"/>
    </row>
    <row r="8" spans="1:3" ht="26.25" x14ac:dyDescent="0.4">
      <c r="A8" s="23" t="s">
        <v>38</v>
      </c>
      <c r="B8" s="23" t="s">
        <v>4</v>
      </c>
      <c r="C8" s="9" t="s">
        <v>2</v>
      </c>
    </row>
    <row r="9" spans="1:3" ht="11.25" customHeight="1" x14ac:dyDescent="0.4">
      <c r="B9" s="3"/>
      <c r="C9" s="3"/>
    </row>
    <row r="10" spans="1:3" s="6" customFormat="1" ht="21" x14ac:dyDescent="0.35">
      <c r="B10" s="12">
        <v>1</v>
      </c>
      <c r="C10" s="13" t="str">
        <f>Teilnehmer!B10</f>
        <v>Wildwaterschool DWD - NED</v>
      </c>
    </row>
    <row r="11" spans="1:3" s="6" customFormat="1" ht="8.1" customHeight="1" x14ac:dyDescent="0.35">
      <c r="B11" s="15"/>
      <c r="C11" s="16"/>
    </row>
    <row r="12" spans="1:3" s="6" customFormat="1" ht="21" x14ac:dyDescent="0.35">
      <c r="B12" s="12">
        <v>2</v>
      </c>
      <c r="C12" s="13" t="str">
        <f>Teilnehmer!B16</f>
        <v>KSA &amp; RTA 3 - GER</v>
      </c>
    </row>
    <row r="13" spans="1:3" s="6" customFormat="1" ht="8.1" customHeight="1" x14ac:dyDescent="0.35">
      <c r="B13" s="15"/>
      <c r="C13" s="16"/>
    </row>
    <row r="14" spans="1:3" s="6" customFormat="1" ht="21" x14ac:dyDescent="0.35">
      <c r="B14" s="12">
        <v>3</v>
      </c>
      <c r="C14" s="13" t="str">
        <f>Teilnehmer!B22</f>
        <v>KSA &amp; RTA 2 - GER</v>
      </c>
    </row>
    <row r="15" spans="1:3" s="6" customFormat="1" ht="8.1" customHeight="1" x14ac:dyDescent="0.3">
      <c r="B15" s="14"/>
      <c r="C15" s="14"/>
    </row>
    <row r="16" spans="1:3" ht="21" x14ac:dyDescent="0.35">
      <c r="B16" s="12">
        <v>4</v>
      </c>
      <c r="C16" s="13" t="str">
        <f>Teilnehmer!B28</f>
        <v>AKV Rafting Augsburg 1 die Rooobäärts - GER</v>
      </c>
    </row>
    <row r="17" spans="2:3" ht="8.1" customHeight="1" x14ac:dyDescent="0.3">
      <c r="B17" s="14"/>
      <c r="C17" s="14"/>
    </row>
    <row r="18" spans="2:3" ht="21" x14ac:dyDescent="0.35">
      <c r="B18" s="12">
        <v>5</v>
      </c>
      <c r="C18" s="13" t="str">
        <f>Teilnehmer!B34</f>
        <v>Volmolen Energy Team - NED</v>
      </c>
    </row>
    <row r="19" spans="2:3" ht="8.1" customHeight="1" x14ac:dyDescent="0.3">
      <c r="B19" s="14"/>
      <c r="C19" s="14"/>
    </row>
    <row r="20" spans="2:3" ht="21" x14ac:dyDescent="0.35">
      <c r="B20" s="12">
        <v>6</v>
      </c>
      <c r="C20" s="13" t="str">
        <f>Teilnehmer!B40</f>
        <v>JustForFun AKV - GER</v>
      </c>
    </row>
    <row r="21" spans="2:3" ht="8.1" customHeight="1" x14ac:dyDescent="0.3">
      <c r="B21" s="14"/>
      <c r="C21" s="14"/>
    </row>
    <row r="22" spans="2:3" ht="21" x14ac:dyDescent="0.35">
      <c r="B22" s="12">
        <v>7</v>
      </c>
      <c r="C22" s="13" t="str">
        <f>Teilnehmer!B46</f>
        <v>Nicki und die starken Männer AKV - GER</v>
      </c>
    </row>
    <row r="23" spans="2:3" ht="8.1" customHeight="1" x14ac:dyDescent="0.25">
      <c r="B23" s="17"/>
      <c r="C23" s="17"/>
    </row>
    <row r="24" spans="2:3" ht="21" x14ac:dyDescent="0.35">
      <c r="B24" s="12">
        <v>8</v>
      </c>
      <c r="C24" s="13" t="str">
        <f>Teilnehmer!B52</f>
        <v>KSA &amp; RTA 1 - GER</v>
      </c>
    </row>
    <row r="25" spans="2:3" ht="8.1" customHeight="1" x14ac:dyDescent="0.3">
      <c r="B25" s="14"/>
      <c r="C25" s="14"/>
    </row>
    <row r="26" spans="2:3" ht="21" x14ac:dyDescent="0.35">
      <c r="B26" s="12">
        <v>9</v>
      </c>
      <c r="C26" s="13" t="e">
        <f>Teilnehmer!#REF!</f>
        <v>#REF!</v>
      </c>
    </row>
    <row r="27" spans="2:3" ht="8.1" customHeight="1" x14ac:dyDescent="0.3">
      <c r="B27" s="14"/>
      <c r="C27" s="14"/>
    </row>
    <row r="28" spans="2:3" ht="21" x14ac:dyDescent="0.35">
      <c r="B28" s="12">
        <v>10</v>
      </c>
      <c r="C28" s="13" t="e">
        <f>Teilnehmer!#REF!</f>
        <v>#REF!</v>
      </c>
    </row>
    <row r="29" spans="2:3" ht="8.1" customHeight="1" x14ac:dyDescent="0.25">
      <c r="B29" s="17"/>
      <c r="C29" s="17"/>
    </row>
    <row r="30" spans="2:3" ht="21" x14ac:dyDescent="0.35">
      <c r="B30" s="5"/>
      <c r="C30" s="7"/>
    </row>
    <row r="31" spans="2:3" ht="21" x14ac:dyDescent="0.35">
      <c r="B31" s="5"/>
      <c r="C31" s="7"/>
    </row>
    <row r="32" spans="2:3" ht="21" x14ac:dyDescent="0.35">
      <c r="B32" s="5"/>
      <c r="C32" s="7"/>
    </row>
  </sheetData>
  <mergeCells count="3">
    <mergeCell ref="A1:C1"/>
    <mergeCell ref="A3:C3"/>
    <mergeCell ref="A5:C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60" zoomScaleNormal="70" workbookViewId="0">
      <selection activeCell="F19" sqref="F19"/>
    </sheetView>
  </sheetViews>
  <sheetFormatPr baseColWidth="10" defaultRowHeight="15" x14ac:dyDescent="0.25"/>
  <cols>
    <col min="1" max="1" width="16.42578125" customWidth="1"/>
    <col min="2" max="2" width="59" customWidth="1"/>
    <col min="3" max="3" width="22.5703125" customWidth="1"/>
    <col min="4" max="4" width="15.140625" style="1" customWidth="1"/>
    <col min="5" max="5" width="13.28515625" bestFit="1" customWidth="1"/>
  </cols>
  <sheetData>
    <row r="1" spans="1:5" ht="46.5" x14ac:dyDescent="0.7">
      <c r="A1" s="59" t="s">
        <v>39</v>
      </c>
      <c r="B1" s="59"/>
      <c r="C1" s="59"/>
      <c r="D1" s="59"/>
      <c r="E1" s="59"/>
    </row>
    <row r="3" spans="1:5" ht="33.75" x14ac:dyDescent="0.5">
      <c r="A3" s="60" t="s">
        <v>0</v>
      </c>
      <c r="B3" s="60"/>
      <c r="C3" s="60"/>
      <c r="D3" s="60"/>
      <c r="E3" s="60"/>
    </row>
    <row r="4" spans="1:5" ht="4.5" customHeight="1" x14ac:dyDescent="0.5">
      <c r="A4" s="8"/>
      <c r="B4" s="8"/>
      <c r="C4" s="8"/>
      <c r="D4" s="22"/>
    </row>
    <row r="5" spans="1:5" ht="33.75" x14ac:dyDescent="0.5">
      <c r="A5" s="60" t="s">
        <v>1</v>
      </c>
      <c r="B5" s="60"/>
      <c r="C5" s="60"/>
      <c r="D5" s="60"/>
      <c r="E5" s="60"/>
    </row>
    <row r="8" spans="1:5" ht="26.25" x14ac:dyDescent="0.4">
      <c r="A8" s="23" t="s">
        <v>4</v>
      </c>
      <c r="B8" s="9" t="s">
        <v>2</v>
      </c>
      <c r="C8" s="23" t="s">
        <v>10</v>
      </c>
      <c r="D8" s="23" t="s">
        <v>11</v>
      </c>
      <c r="E8" s="23" t="s">
        <v>35</v>
      </c>
    </row>
    <row r="9" spans="1:5" ht="11.25" customHeight="1" x14ac:dyDescent="0.4">
      <c r="A9" s="3"/>
      <c r="B9" s="3"/>
      <c r="C9" s="3"/>
      <c r="D9" s="4"/>
    </row>
    <row r="10" spans="1:5" s="20" customFormat="1" ht="30" customHeight="1" x14ac:dyDescent="0.25">
      <c r="A10" s="18">
        <v>111</v>
      </c>
      <c r="B10" s="19" t="str">
        <f>Teilnehmer!B10</f>
        <v>Wildwaterschool DWD - NED</v>
      </c>
      <c r="C10" s="20" t="s">
        <v>96</v>
      </c>
      <c r="D10" s="26">
        <v>3</v>
      </c>
      <c r="E10" s="20">
        <f>400*0.79</f>
        <v>316</v>
      </c>
    </row>
    <row r="11" spans="1:5" s="20" customFormat="1" ht="30" customHeight="1" x14ac:dyDescent="0.25">
      <c r="A11" s="18">
        <v>112</v>
      </c>
      <c r="B11" s="19" t="str">
        <f>Teilnehmer!B16</f>
        <v>KSA &amp; RTA 3 - GER</v>
      </c>
      <c r="C11" s="20" t="s">
        <v>97</v>
      </c>
      <c r="D11" s="26">
        <v>4</v>
      </c>
      <c r="E11" s="20">
        <f>400*0.72</f>
        <v>288</v>
      </c>
    </row>
    <row r="12" spans="1:5" s="20" customFormat="1" ht="30" customHeight="1" x14ac:dyDescent="0.25">
      <c r="A12" s="18">
        <v>113</v>
      </c>
      <c r="B12" s="19" t="str">
        <f>Teilnehmer!B22</f>
        <v>KSA &amp; RTA 2 - GER</v>
      </c>
      <c r="C12" s="20" t="s">
        <v>98</v>
      </c>
      <c r="D12" s="26">
        <v>1</v>
      </c>
      <c r="E12" s="20">
        <v>400</v>
      </c>
    </row>
    <row r="13" spans="1:5" s="21" customFormat="1" ht="30" customHeight="1" x14ac:dyDescent="0.25">
      <c r="A13" s="18">
        <v>114</v>
      </c>
      <c r="B13" s="19" t="str">
        <f>Teilnehmer!B28</f>
        <v>AKV Rafting Augsburg 1 die Rooobäärts - GER</v>
      </c>
      <c r="C13" s="20" t="s">
        <v>99</v>
      </c>
      <c r="D13" s="26">
        <v>6</v>
      </c>
      <c r="E13" s="21">
        <f>400*0.66</f>
        <v>264</v>
      </c>
    </row>
    <row r="14" spans="1:5" s="21" customFormat="1" ht="30" customHeight="1" x14ac:dyDescent="0.25">
      <c r="A14" s="18">
        <v>115</v>
      </c>
      <c r="B14" s="19" t="str">
        <f>Teilnehmer!B34</f>
        <v>Volmolen Energy Team - NED</v>
      </c>
      <c r="C14" s="20" t="s">
        <v>100</v>
      </c>
      <c r="D14" s="26">
        <v>5</v>
      </c>
      <c r="E14" s="21">
        <f>400*0.69</f>
        <v>276</v>
      </c>
    </row>
    <row r="15" spans="1:5" s="21" customFormat="1" ht="30" customHeight="1" x14ac:dyDescent="0.25">
      <c r="A15" s="18">
        <v>116</v>
      </c>
      <c r="B15" s="19" t="str">
        <f>Teilnehmer!B40</f>
        <v>JustForFun AKV - GER</v>
      </c>
      <c r="C15" s="20" t="s">
        <v>101</v>
      </c>
      <c r="D15" s="26">
        <v>7</v>
      </c>
      <c r="E15" s="21">
        <f>400*0.63</f>
        <v>252</v>
      </c>
    </row>
    <row r="16" spans="1:5" s="21" customFormat="1" ht="30" customHeight="1" x14ac:dyDescent="0.25">
      <c r="A16" s="18">
        <v>117</v>
      </c>
      <c r="B16" s="19" t="str">
        <f>Teilnehmer!B46</f>
        <v>Nicki und die starken Männer AKV - GER</v>
      </c>
      <c r="C16" s="20" t="s">
        <v>102</v>
      </c>
      <c r="D16" s="26">
        <v>8</v>
      </c>
      <c r="E16" s="21">
        <f>400*0.6</f>
        <v>240</v>
      </c>
    </row>
    <row r="17" spans="1:5" s="21" customFormat="1" ht="30" customHeight="1" x14ac:dyDescent="0.25">
      <c r="A17" s="18">
        <v>118</v>
      </c>
      <c r="B17" s="19" t="str">
        <f>Teilnehmer!B52</f>
        <v>KSA &amp; RTA 1 - GER</v>
      </c>
      <c r="C17" s="20" t="s">
        <v>103</v>
      </c>
      <c r="D17" s="26">
        <v>2</v>
      </c>
      <c r="E17" s="21">
        <f>400*0.88</f>
        <v>352</v>
      </c>
    </row>
    <row r="18" spans="1:5" s="21" customFormat="1" ht="30" customHeight="1" x14ac:dyDescent="0.25">
      <c r="A18" s="18"/>
      <c r="B18" s="19"/>
      <c r="C18" s="20"/>
      <c r="D18" s="26"/>
    </row>
    <row r="19" spans="1:5" s="21" customFormat="1" ht="30" customHeight="1" x14ac:dyDescent="0.25">
      <c r="A19" s="18"/>
      <c r="B19" s="19"/>
      <c r="C19" s="20"/>
      <c r="D19" s="24"/>
    </row>
    <row r="20" spans="1:5" ht="21" x14ac:dyDescent="0.35">
      <c r="A20" s="5"/>
      <c r="B20" s="7"/>
      <c r="C20" s="6"/>
    </row>
    <row r="21" spans="1:5" ht="21" x14ac:dyDescent="0.35">
      <c r="A21" s="5"/>
      <c r="B21" s="7"/>
      <c r="C21" s="6"/>
    </row>
    <row r="22" spans="1:5" ht="21" x14ac:dyDescent="0.35">
      <c r="A22" s="5"/>
      <c r="B22" s="7"/>
      <c r="C22" s="6"/>
    </row>
  </sheetData>
  <mergeCells count="3">
    <mergeCell ref="A1:E1"/>
    <mergeCell ref="A3:E3"/>
    <mergeCell ref="A5:E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77" orientation="landscape" r:id="rId1"/>
  <headerFooter>
    <oddFooter>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70" zoomScaleNormal="70" workbookViewId="0">
      <selection activeCell="A8" sqref="A8"/>
    </sheetView>
  </sheetViews>
  <sheetFormatPr baseColWidth="10" defaultRowHeight="23.25" x14ac:dyDescent="0.35"/>
  <cols>
    <col min="1" max="1" width="16.42578125" customWidth="1"/>
    <col min="2" max="2" width="57.5703125" customWidth="1"/>
    <col min="3" max="6" width="14.7109375" style="1" customWidth="1"/>
    <col min="7" max="7" width="24.85546875" style="2" customWidth="1"/>
    <col min="8" max="8" width="11.42578125" style="1"/>
  </cols>
  <sheetData>
    <row r="1" spans="1:8" ht="46.5" x14ac:dyDescent="0.7">
      <c r="A1" s="59" t="s">
        <v>45</v>
      </c>
      <c r="B1" s="59"/>
      <c r="C1" s="59"/>
      <c r="D1" s="59"/>
      <c r="E1" s="59"/>
      <c r="F1" s="59"/>
      <c r="G1" s="59"/>
    </row>
    <row r="3" spans="1:8" ht="33.75" x14ac:dyDescent="0.5">
      <c r="A3" s="60" t="s">
        <v>0</v>
      </c>
      <c r="B3" s="60"/>
      <c r="C3" s="60"/>
      <c r="D3" s="60"/>
      <c r="E3" s="60"/>
      <c r="F3" s="60"/>
      <c r="G3" s="60"/>
    </row>
    <row r="4" spans="1:8" ht="4.5" customHeight="1" x14ac:dyDescent="0.5">
      <c r="A4" s="8"/>
      <c r="B4" s="8"/>
      <c r="C4" s="22"/>
      <c r="D4" s="22"/>
    </row>
    <row r="5" spans="1:8" ht="33.75" x14ac:dyDescent="0.5">
      <c r="A5" s="60" t="s">
        <v>1</v>
      </c>
      <c r="B5" s="60"/>
      <c r="C5" s="60"/>
      <c r="D5" s="60"/>
      <c r="E5" s="60"/>
      <c r="F5" s="60"/>
      <c r="G5" s="60"/>
    </row>
    <row r="8" spans="1:8" ht="31.5" x14ac:dyDescent="0.5">
      <c r="A8" s="40" t="s">
        <v>4</v>
      </c>
      <c r="B8" s="41" t="s">
        <v>2</v>
      </c>
      <c r="C8" s="40" t="s">
        <v>40</v>
      </c>
      <c r="D8" s="40" t="s">
        <v>41</v>
      </c>
      <c r="E8" s="40" t="s">
        <v>42</v>
      </c>
      <c r="F8" s="40" t="s">
        <v>43</v>
      </c>
      <c r="G8" s="42" t="s">
        <v>44</v>
      </c>
    </row>
    <row r="9" spans="1:8" ht="11.25" customHeight="1" x14ac:dyDescent="0.4">
      <c r="A9" s="55"/>
      <c r="B9" s="56"/>
      <c r="C9" s="56"/>
      <c r="D9" s="56"/>
      <c r="E9" s="56"/>
      <c r="F9" s="56"/>
      <c r="G9" s="57"/>
    </row>
    <row r="10" spans="1:8" s="20" customFormat="1" ht="39.950000000000003" customHeight="1" x14ac:dyDescent="0.25">
      <c r="A10" s="43">
        <v>113</v>
      </c>
      <c r="B10" s="44" t="str">
        <f>Teilnehmer!B22</f>
        <v>KSA &amp; RTA 2 - GER</v>
      </c>
      <c r="C10" s="28">
        <v>88</v>
      </c>
      <c r="D10" s="28">
        <v>176</v>
      </c>
      <c r="E10" s="28">
        <v>300</v>
      </c>
      <c r="F10" s="28">
        <v>400</v>
      </c>
      <c r="G10" s="45">
        <f t="shared" ref="G10:G17" si="0">SUM(C10:F10)</f>
        <v>964</v>
      </c>
      <c r="H10" s="58">
        <v>1</v>
      </c>
    </row>
    <row r="11" spans="1:8" s="20" customFormat="1" ht="39.950000000000003" customHeight="1" x14ac:dyDescent="0.25">
      <c r="A11" s="43">
        <v>118</v>
      </c>
      <c r="B11" s="44" t="str">
        <f>Teilnehmer!B52</f>
        <v>KSA &amp; RTA 1 - GER</v>
      </c>
      <c r="C11" s="28">
        <v>100</v>
      </c>
      <c r="D11" s="28">
        <v>200</v>
      </c>
      <c r="E11" s="28">
        <v>264</v>
      </c>
      <c r="F11" s="28">
        <v>352</v>
      </c>
      <c r="G11" s="45">
        <f t="shared" si="0"/>
        <v>916</v>
      </c>
      <c r="H11" s="58">
        <v>2</v>
      </c>
    </row>
    <row r="12" spans="1:8" s="20" customFormat="1" ht="39.950000000000003" customHeight="1" x14ac:dyDescent="0.25">
      <c r="A12" s="43">
        <v>111</v>
      </c>
      <c r="B12" s="44" t="str">
        <f>Teilnehmer!B10</f>
        <v>Wildwaterschool DWD - NED</v>
      </c>
      <c r="C12" s="28">
        <v>72</v>
      </c>
      <c r="D12" s="28">
        <v>158</v>
      </c>
      <c r="E12" s="28">
        <v>237</v>
      </c>
      <c r="F12" s="28">
        <v>316</v>
      </c>
      <c r="G12" s="45">
        <f t="shared" si="0"/>
        <v>783</v>
      </c>
      <c r="H12" s="58">
        <v>3</v>
      </c>
    </row>
    <row r="13" spans="1:8" s="21" customFormat="1" ht="39.950000000000003" customHeight="1" x14ac:dyDescent="0.25">
      <c r="A13" s="43">
        <v>112</v>
      </c>
      <c r="B13" s="44" t="str">
        <f>Teilnehmer!B16</f>
        <v>KSA &amp; RTA 3 - GER</v>
      </c>
      <c r="C13" s="28">
        <v>79</v>
      </c>
      <c r="D13" s="28">
        <v>144</v>
      </c>
      <c r="E13" s="28">
        <v>216</v>
      </c>
      <c r="F13" s="28">
        <v>288</v>
      </c>
      <c r="G13" s="45">
        <f t="shared" si="0"/>
        <v>727</v>
      </c>
      <c r="H13" s="58">
        <v>4</v>
      </c>
    </row>
    <row r="14" spans="1:8" s="21" customFormat="1" ht="39.950000000000003" customHeight="1" x14ac:dyDescent="0.25">
      <c r="A14" s="43">
        <v>114</v>
      </c>
      <c r="B14" s="44" t="str">
        <f>Teilnehmer!B28</f>
        <v>AKV Rafting Augsburg 1 die Rooobäärts - GER</v>
      </c>
      <c r="C14" s="28">
        <v>69</v>
      </c>
      <c r="D14" s="28">
        <v>138</v>
      </c>
      <c r="E14" s="28">
        <v>207</v>
      </c>
      <c r="F14" s="28">
        <v>264</v>
      </c>
      <c r="G14" s="45">
        <f t="shared" si="0"/>
        <v>678</v>
      </c>
      <c r="H14" s="58">
        <v>5</v>
      </c>
    </row>
    <row r="15" spans="1:8" s="21" customFormat="1" ht="39.950000000000003" customHeight="1" x14ac:dyDescent="0.25">
      <c r="A15" s="43">
        <v>115</v>
      </c>
      <c r="B15" s="44" t="str">
        <f>Teilnehmer!B34</f>
        <v>Volmolen Energy Team - NED</v>
      </c>
      <c r="C15" s="28">
        <v>66</v>
      </c>
      <c r="D15" s="28">
        <v>132</v>
      </c>
      <c r="E15" s="28">
        <v>198</v>
      </c>
      <c r="F15" s="28">
        <v>276</v>
      </c>
      <c r="G15" s="45">
        <f t="shared" si="0"/>
        <v>672</v>
      </c>
      <c r="H15" s="58">
        <v>6</v>
      </c>
    </row>
    <row r="16" spans="1:8" s="21" customFormat="1" ht="39.950000000000003" customHeight="1" x14ac:dyDescent="0.25">
      <c r="A16" s="43">
        <v>116</v>
      </c>
      <c r="B16" s="44" t="str">
        <f>Teilnehmer!B40</f>
        <v>JustForFun AKV - GER</v>
      </c>
      <c r="C16" s="28">
        <v>60</v>
      </c>
      <c r="D16" s="28">
        <v>120</v>
      </c>
      <c r="E16" s="28">
        <v>180</v>
      </c>
      <c r="F16" s="28">
        <v>252</v>
      </c>
      <c r="G16" s="45">
        <f t="shared" si="0"/>
        <v>612</v>
      </c>
      <c r="H16" s="58">
        <v>7</v>
      </c>
    </row>
    <row r="17" spans="1:8" s="21" customFormat="1" ht="39.950000000000003" customHeight="1" x14ac:dyDescent="0.25">
      <c r="A17" s="43">
        <v>117</v>
      </c>
      <c r="B17" s="44" t="str">
        <f>Teilnehmer!B46</f>
        <v>Nicki und die starken Männer AKV - GER</v>
      </c>
      <c r="C17" s="28">
        <v>63</v>
      </c>
      <c r="D17" s="28">
        <v>126</v>
      </c>
      <c r="E17" s="28">
        <v>169</v>
      </c>
      <c r="F17" s="28">
        <v>240</v>
      </c>
      <c r="G17" s="45">
        <f t="shared" si="0"/>
        <v>598</v>
      </c>
      <c r="H17" s="58">
        <v>8</v>
      </c>
    </row>
    <row r="18" spans="1:8" x14ac:dyDescent="0.35">
      <c r="A18" s="5"/>
      <c r="B18" s="7"/>
      <c r="C18" s="5"/>
    </row>
    <row r="19" spans="1:8" x14ac:dyDescent="0.35">
      <c r="A19" s="5"/>
      <c r="B19" s="7"/>
      <c r="C19" s="5"/>
    </row>
  </sheetData>
  <autoFilter ref="A9:G9"/>
  <mergeCells count="3">
    <mergeCell ref="A1:G1"/>
    <mergeCell ref="A3:G3"/>
    <mergeCell ref="A5:G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71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Teilnehmer</vt:lpstr>
      <vt:lpstr>Startliste Sprint</vt:lpstr>
      <vt:lpstr>Ergebnis Sprint</vt:lpstr>
      <vt:lpstr>Ergebnis H2H</vt:lpstr>
      <vt:lpstr>Startliste Slalom</vt:lpstr>
      <vt:lpstr>Ergebnis Slalom</vt:lpstr>
      <vt:lpstr>Startliste Abfahrt</vt:lpstr>
      <vt:lpstr>Ergebnis Abfahrt</vt:lpstr>
      <vt:lpstr>Gesamtergebnis</vt:lpstr>
      <vt:lpstr>Teilnehmer!Druckbereich</vt:lpstr>
      <vt:lpstr>'Ergebnis Abfahrt'!Drucktitel</vt:lpstr>
      <vt:lpstr>'Ergebnis H2H'!Drucktitel</vt:lpstr>
      <vt:lpstr>'Ergebnis Slalom'!Drucktitel</vt:lpstr>
      <vt:lpstr>'Ergebnis Sprint'!Drucktitel</vt:lpstr>
      <vt:lpstr>Gesamtergebnis!Drucktitel</vt:lpstr>
      <vt:lpstr>'Startliste Abfahrt'!Drucktitel</vt:lpstr>
      <vt:lpstr>'Startliste Slalom'!Drucktitel</vt:lpstr>
      <vt:lpstr>'Startliste Sprint'!Drucktitel</vt:lpstr>
      <vt:lpstr>Teilnehmer!Drucktitel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Marianne Stenglein</cp:lastModifiedBy>
  <cp:lastPrinted>2012-10-21T11:34:12Z</cp:lastPrinted>
  <dcterms:created xsi:type="dcterms:W3CDTF">2012-10-14T10:29:37Z</dcterms:created>
  <dcterms:modified xsi:type="dcterms:W3CDTF">2012-10-21T13:36:03Z</dcterms:modified>
</cp:coreProperties>
</file>